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kin14\Desktop\2025年保育士修学資金手引き(案)\"/>
    </mc:Choice>
  </mc:AlternateContent>
  <xr:revisionPtr revIDLastSave="0" documentId="13_ncr:1_{E673A3D6-AF8D-4373-B62B-F8EA8577478B}" xr6:coauthVersionLast="47" xr6:coauthVersionMax="47" xr10:uidLastSave="{00000000-0000-0000-0000-000000000000}"/>
  <bookViews>
    <workbookView xWindow="-120" yWindow="-120" windowWidth="29040" windowHeight="15840" xr2:uid="{AE94904E-8AF0-4012-B69A-C293FD88ABE3}"/>
  </bookViews>
  <sheets>
    <sheet name="(参考)短期大学 " sheetId="7" r:id="rId1"/>
    <sheet name="大学" sheetId="4" r:id="rId2"/>
    <sheet name="短期大学  " sheetId="8" r:id="rId3"/>
    <sheet name="専門学校" sheetId="5" r:id="rId4"/>
    <sheet name="通信課程" sheetId="6" state="hidden" r:id="rId5"/>
  </sheets>
  <definedNames>
    <definedName name="_xlnm.Print_Area" localSheetId="0">'(参考)短期大学 '!$A$1:$I$22</definedName>
    <definedName name="_xlnm.Print_Area" localSheetId="3">専門学校!$A$1:$I$22</definedName>
    <definedName name="_xlnm.Print_Area" localSheetId="1">大学!$A$1:$I$22</definedName>
    <definedName name="_xlnm.Print_Area" localSheetId="2">'短期大学  '!$A$1:$I$22</definedName>
    <definedName name="_xlnm.Print_Area" localSheetId="4">通信課程!$A$1:$I$21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7" l="1"/>
  <c r="D13" i="7"/>
  <c r="E13" i="7" s="1"/>
  <c r="G13" i="7" s="1"/>
  <c r="D14" i="7"/>
  <c r="E14" i="7" s="1"/>
  <c r="G14" i="7" s="1"/>
  <c r="H17" i="8"/>
  <c r="D14" i="8"/>
  <c r="E14" i="8" s="1"/>
  <c r="G14" i="8" s="1"/>
  <c r="I14" i="8" s="1"/>
  <c r="E13" i="8"/>
  <c r="G13" i="8" s="1"/>
  <c r="I8" i="8"/>
  <c r="H8" i="8"/>
  <c r="I7" i="8"/>
  <c r="H7" i="8"/>
  <c r="I6" i="8"/>
  <c r="H6" i="8"/>
  <c r="I8" i="5"/>
  <c r="H8" i="5"/>
  <c r="I7" i="5"/>
  <c r="H7" i="5"/>
  <c r="I6" i="5"/>
  <c r="H6" i="5"/>
  <c r="H8" i="4"/>
  <c r="H7" i="4"/>
  <c r="H6" i="4"/>
  <c r="I8" i="4"/>
  <c r="I7" i="4"/>
  <c r="I6" i="4"/>
  <c r="H8" i="7"/>
  <c r="I8" i="7"/>
  <c r="H7" i="7"/>
  <c r="H6" i="7"/>
  <c r="I7" i="7"/>
  <c r="I6" i="7"/>
  <c r="H17" i="7"/>
  <c r="G17" i="8" l="1"/>
  <c r="G17" i="7"/>
  <c r="D14" i="6" l="1"/>
  <c r="D13" i="6"/>
  <c r="D14" i="5"/>
  <c r="D14" i="4"/>
  <c r="E14" i="6" l="1"/>
  <c r="G14" i="6" s="1"/>
  <c r="I14" i="6" s="1"/>
  <c r="E13" i="6"/>
  <c r="G13" i="6" s="1"/>
  <c r="H17" i="6"/>
  <c r="E14" i="5"/>
  <c r="G14" i="5" s="1"/>
  <c r="I14" i="5" s="1"/>
  <c r="E13" i="5"/>
  <c r="G13" i="5" s="1"/>
  <c r="H17" i="5"/>
  <c r="E14" i="4"/>
  <c r="G14" i="4" s="1"/>
  <c r="I14" i="4" s="1"/>
  <c r="E13" i="4"/>
  <c r="G13" i="4" s="1"/>
  <c r="H17" i="4"/>
  <c r="G17" i="6" l="1"/>
  <c r="G17" i="5"/>
  <c r="G17" i="4"/>
</calcChain>
</file>

<file path=xl/sharedStrings.xml><?xml version="1.0" encoding="utf-8"?>
<sst xmlns="http://schemas.openxmlformats.org/spreadsheetml/2006/main" count="214" uniqueCount="57">
  <si>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</si>
  <si>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</si>
  <si>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</si>
  <si>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</si>
  <si>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</si>
  <si>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</si>
  <si>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</si>
  <si>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</si>
  <si>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</si>
  <si>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</si>
  <si>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</si>
  <si>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</si>
  <si>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</si>
  <si>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</si>
  <si>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</si>
  <si>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</si>
  <si>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</si>
  <si>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</si>
  <si>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</si>
  <si>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</si>
  <si>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</si>
  <si>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</si>
  <si>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</si>
  <si>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</si>
  <si>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</si>
  <si>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</si>
  <si>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（参考）通信課程の減免額</t>
    <rPh sb="4" eb="6">
      <t>ツウシン</t>
    </rPh>
    <rPh sb="6" eb="8">
      <t>カテイ</t>
    </rPh>
    <phoneticPr fontId="2"/>
  </si>
  <si>
    <t>金　額
(千円単位）</t>
    <rPh sb="0" eb="1">
      <t>キン</t>
    </rPh>
    <rPh sb="2" eb="3">
      <t>ガク</t>
    </rPh>
    <rPh sb="5" eb="6">
      <t>セン</t>
    </rPh>
    <rPh sb="6" eb="7">
      <t>エン</t>
    </rPh>
    <rPh sb="7" eb="9">
      <t>タンイ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</si>
  <si>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</si>
  <si>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</si>
  <si>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</si>
  <si>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</si>
  <si>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</si>
  <si>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第Ⅳ区分</t>
    <rPh sb="0" eb="1">
      <t>ダイ</t>
    </rPh>
    <rPh sb="2" eb="4">
      <t>クブン</t>
    </rPh>
    <phoneticPr fontId="2"/>
  </si>
  <si>
    <t>※第Ⅰ区分＝1、第Ⅱ区分＝2、第Ⅲ区分＝3、第Ⅳ区分＝4</t>
    <rPh sb="1" eb="2">
      <t>ダイ</t>
    </rPh>
    <rPh sb="3" eb="5">
      <t>クブン</t>
    </rPh>
    <rPh sb="8" eb="9">
      <t>ダイ</t>
    </rPh>
    <rPh sb="10" eb="12">
      <t>クブン</t>
    </rPh>
    <rPh sb="15" eb="16">
      <t>ダイ</t>
    </rPh>
    <rPh sb="17" eb="19">
      <t>クブン</t>
    </rPh>
    <rPh sb="22" eb="23">
      <t>ダイ</t>
    </rPh>
    <rPh sb="24" eb="26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</si>
  <si>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</si>
  <si>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</si>
  <si>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</si>
  <si>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修学資金貸付の申請額シミュレーション　【大学（私立・昼間部）】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phoneticPr fontId="2"/>
  </si>
  <si>
    <t>修学資金貸付の申請額シミュレーション　【短期大学（私立・昼間部）】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phoneticPr fontId="2"/>
  </si>
  <si>
    <t>修学資金貸付の申請額シミュレーション　【専門学校（私立・昼間部）】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rPh sb="25" eb="27">
      <t>シリツ</t>
    </rPh>
    <phoneticPr fontId="2"/>
  </si>
  <si>
    <t>修学資金貸付の申請額シミュレーション　【通信課程】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ツウシン</t>
    </rPh>
    <rPh sb="22" eb="24">
      <t>カテイ</t>
    </rPh>
    <phoneticPr fontId="2"/>
  </si>
  <si>
    <t>居住の市町村による</t>
  </si>
  <si>
    <r>
      <t>※令和7年度以降の修学期間の合計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</si>
  <si>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※対象なし</t>
    <rPh sb="1" eb="3">
      <t>タイショウ</t>
    </rPh>
    <phoneticPr fontId="2"/>
  </si>
  <si>
    <t>※対象なし</t>
    <rPh sb="1" eb="3">
      <t>タイショウ</t>
    </rPh>
    <phoneticPr fontId="2"/>
  </si>
  <si>
    <t>授業料等　②</t>
    <rPh sb="0" eb="3">
      <t>ジュギョウリョウ</t>
    </rPh>
    <rPh sb="3" eb="4">
      <t>トウ</t>
    </rPh>
    <phoneticPr fontId="2"/>
  </si>
  <si>
    <t>入学金　　①</t>
    <rPh sb="0" eb="3">
      <t>ニュウガクキン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</si>
  <si>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※「入学金」①は各大学等が設定している金額を記入する。
※「授業料等」②について
「所要金額」は各大学等が設定している授業料に加え、実習費や研究費、施設整備費等の学業に必要な経費を含んでください。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20" eb="21">
      <t>カク</t>
    </rPh>
    <rPh sb="21" eb="23">
      <t>ダイガク</t>
    </rPh>
    <rPh sb="23" eb="24">
      <t>トウ</t>
    </rPh>
    <rPh sb="25" eb="27">
      <t>セッテイ</t>
    </rPh>
    <rPh sb="31" eb="33">
      <t>キンガク</t>
    </rPh>
    <rPh sb="34" eb="36">
      <t>キニュウ</t>
    </rPh>
    <rPh sb="42" eb="44">
      <t>ジュギョウ</t>
    </rPh>
    <rPh sb="44" eb="45">
      <t>リョウ</t>
    </rPh>
    <rPh sb="45" eb="46">
      <t>トウ</t>
    </rPh>
    <rPh sb="54" eb="56">
      <t>ショヨウ</t>
    </rPh>
    <rPh sb="56" eb="58">
      <t>キンガク</t>
    </rPh>
    <rPh sb="60" eb="61">
      <t>カク</t>
    </rPh>
    <rPh sb="61" eb="63">
      <t>ダイガク</t>
    </rPh>
    <rPh sb="63" eb="64">
      <t>トウ</t>
    </rPh>
    <rPh sb="65" eb="67">
      <t>セッテイ</t>
    </rPh>
    <rPh sb="71" eb="74">
      <t>ジュギョウリョウ</t>
    </rPh>
    <rPh sb="75" eb="76">
      <t>クワ</t>
    </rPh>
    <rPh sb="82" eb="85">
      <t>ケンキュウヒ</t>
    </rPh>
    <rPh sb="127" eb="130">
      <t>ジュギョウリョウ</t>
    </rPh>
    <rPh sb="130" eb="131">
      <t>トウ</t>
    </rPh>
    <rPh sb="133" eb="137">
      <t>ゴウケイキンガク</t>
    </rPh>
    <rPh sb="138" eb="140">
      <t>キニュウ</t>
    </rPh>
    <phoneticPr fontId="2"/>
  </si>
  <si>
    <t>※授業料減免額により演算修正が必要です。</t>
    <rPh sb="1" eb="4">
      <t>ジュギョウリョウ</t>
    </rPh>
    <rPh sb="4" eb="6">
      <t>ゲンメン</t>
    </rPh>
    <rPh sb="6" eb="7">
      <t>ガク</t>
    </rPh>
    <rPh sb="10" eb="12">
      <t>エンザン</t>
    </rPh>
    <rPh sb="12" eb="14">
      <t>シュウセイ</t>
    </rPh>
    <rPh sb="15" eb="17">
      <t>ヒツヨウ</t>
    </rPh>
    <phoneticPr fontId="2"/>
  </si>
  <si>
    <t>　&lt;参考例＞</t>
    <rPh sb="2" eb="4">
      <t>サンコウ</t>
    </rPh>
    <rPh sb="4" eb="5">
      <t>レイ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</si>
  <si>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※「入学金」①は各大学等が設定している金額を記入する。
※「授業料等」②について
　「所要金額」は各大学等が設定している授業料に加え、実習費や
　　研究費、施設整備費等の学業に必要な経費を含んでください。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20" eb="21">
      <t>カク</t>
    </rPh>
    <rPh sb="21" eb="23">
      <t>ダイガク</t>
    </rPh>
    <rPh sb="23" eb="24">
      <t>トウ</t>
    </rPh>
    <rPh sb="25" eb="27">
      <t>セッテイ</t>
    </rPh>
    <rPh sb="31" eb="33">
      <t>キンガク</t>
    </rPh>
    <rPh sb="34" eb="36">
      <t>キニュウ</t>
    </rPh>
    <rPh sb="42" eb="44">
      <t>ジュギョウ</t>
    </rPh>
    <rPh sb="44" eb="45">
      <t>リョウ</t>
    </rPh>
    <rPh sb="45" eb="46">
      <t>トウ</t>
    </rPh>
    <rPh sb="55" eb="57">
      <t>ショヨウ</t>
    </rPh>
    <rPh sb="57" eb="59">
      <t>キンガク</t>
    </rPh>
    <rPh sb="61" eb="62">
      <t>カク</t>
    </rPh>
    <rPh sb="62" eb="64">
      <t>ダイガク</t>
    </rPh>
    <rPh sb="64" eb="65">
      <t>トウ</t>
    </rPh>
    <rPh sb="66" eb="68">
      <t>セッテイ</t>
    </rPh>
    <rPh sb="72" eb="75">
      <t>ジュギョウリョウ</t>
    </rPh>
    <rPh sb="76" eb="77">
      <t>クワ</t>
    </rPh>
    <rPh sb="86" eb="89">
      <t>ケンキュウヒ</t>
    </rPh>
    <rPh sb="131" eb="134">
      <t>ジュギョウリョウ</t>
    </rPh>
    <rPh sb="134" eb="135">
      <t>トウ</t>
    </rPh>
    <rPh sb="137" eb="141">
      <t>ゴウケイキンガク</t>
    </rPh>
    <rPh sb="142" eb="144">
      <t>キニュウ</t>
    </rPh>
    <phoneticPr fontId="2"/>
  </si>
  <si>
    <t>（参考）短期大学の減免額（年間)</t>
    <rPh sb="13" eb="15">
      <t>ネンカン</t>
    </rPh>
    <phoneticPr fontId="2"/>
  </si>
  <si>
    <t>（参考）大学の減免額（年間)</t>
    <rPh sb="4" eb="6">
      <t>ダイガク</t>
    </rPh>
    <rPh sb="11" eb="12">
      <t>ネン</t>
    </rPh>
    <rPh sb="12" eb="13">
      <t>カン</t>
    </rPh>
    <phoneticPr fontId="2"/>
  </si>
  <si>
    <t>（参考）短期大学の減免額(年間)</t>
    <rPh sb="13" eb="15">
      <t>ネンカン</t>
    </rPh>
    <phoneticPr fontId="2"/>
  </si>
  <si>
    <t>（参考）専門学校の減免額（年間)</t>
    <rPh sb="4" eb="6">
      <t>センモン</t>
    </rPh>
    <rPh sb="6" eb="8">
      <t>ガッコウ</t>
    </rPh>
    <rPh sb="13" eb="15">
      <t>ネンカン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</si>
  <si>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※「入学金」①は各大学等が設定している金額を記入する。
※「授業料等」②について
　「所要金額」は各大学等が設定している授業料に加え、実習費や
　　研究費、施設整備費等の学業に必要な経費を含んでください。
（例）2年制の場合は、2年間の「授業料等」の合計金額となる。</t>
    </r>
    <rPh sb="6" eb="8">
      <t>キニュウ</t>
    </rPh>
    <rPh sb="8" eb="10">
      <t>ホウホウ</t>
    </rPh>
    <rPh sb="14" eb="16">
      <t>ニュウガク</t>
    </rPh>
    <rPh sb="16" eb="17">
      <t>キン</t>
    </rPh>
    <rPh sb="20" eb="21">
      <t>カク</t>
    </rPh>
    <rPh sb="21" eb="23">
      <t>ダイガク</t>
    </rPh>
    <rPh sb="23" eb="24">
      <t>トウ</t>
    </rPh>
    <rPh sb="25" eb="27">
      <t>セッテイ</t>
    </rPh>
    <rPh sb="31" eb="33">
      <t>キンガク</t>
    </rPh>
    <rPh sb="34" eb="36">
      <t>キニュウ</t>
    </rPh>
    <rPh sb="42" eb="44">
      <t>ジュギョウ</t>
    </rPh>
    <rPh sb="44" eb="45">
      <t>リョウ</t>
    </rPh>
    <rPh sb="45" eb="46">
      <t>トウ</t>
    </rPh>
    <rPh sb="55" eb="57">
      <t>ショヨウ</t>
    </rPh>
    <rPh sb="57" eb="59">
      <t>キンガク</t>
    </rPh>
    <rPh sb="61" eb="62">
      <t>カク</t>
    </rPh>
    <rPh sb="62" eb="64">
      <t>ダイガク</t>
    </rPh>
    <rPh sb="64" eb="65">
      <t>トウ</t>
    </rPh>
    <rPh sb="66" eb="68">
      <t>セッテイ</t>
    </rPh>
    <rPh sb="72" eb="75">
      <t>ジュギョウリョウ</t>
    </rPh>
    <rPh sb="76" eb="77">
      <t>クワ</t>
    </rPh>
    <rPh sb="86" eb="89">
      <t>ケンキュウヒ</t>
    </rPh>
    <rPh sb="131" eb="134">
      <t>ジュギョウリョウ</t>
    </rPh>
    <rPh sb="134" eb="135">
      <t>トウ</t>
    </rPh>
    <rPh sb="137" eb="141">
      <t>ゴウケイキンガク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</si>
</sst>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8" fontId="0" fillId="0" borderId="15" xfId="1" applyFont="1" applyBorder="1" applyAlignment="1">
      <alignment horizontal="right" vertical="center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3" borderId="7" xfId="0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19" xfId="0" applyFont="1" applyBorder="1">
      <alignment vertical="center"/>
    </xf>
    <xf numFmtId="0" fontId="0" fillId="2" borderId="14" xfId="0" applyFill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38" fontId="0" fillId="2" borderId="11" xfId="1" applyFont="1" applyFill="1" applyBorder="1" applyAlignment="1" applyProtection="1">
      <alignment horizontal="right" vertical="center"/>
      <protection locked="0"/>
    </xf>
    <xf numFmtId="38" fontId="5" fillId="0" borderId="0" xfId="1" applyFont="1" applyBorder="1">
      <alignment vertical="center"/>
    </xf>
    <xf numFmtId="38" fontId="6" fillId="0" borderId="0" xfId="1" applyFont="1" applyBorder="1">
      <alignment vertical="center"/>
    </xf>
    <xf numFmtId="38" fontId="0" fillId="2" borderId="11" xfId="1" applyFont="1" applyFill="1" applyBorder="1" applyAlignment="1" applyProtection="1">
      <alignment horizontal="center" vertical="center"/>
      <protection locked="0"/>
    </xf>
    <xf numFmtId="38" fontId="10" fillId="0" borderId="0" xfId="1" applyFont="1" applyBorder="1" applyAlignment="1">
      <alignment horizontal="left" vertical="top" wrapText="1"/>
    </xf>
    <xf numFmtId="0" fontId="11" fillId="0" borderId="0" xfId="0" applyFont="1" applyAlignment="1">
      <alignment horizontal="right" vertical="center"/>
    </xf>
    <xf numFmtId="38" fontId="12" fillId="0" borderId="0" xfId="1" applyFont="1" applyBorder="1" applyAlignment="1">
      <alignment horizontal="left" vertical="top" wrapText="1"/>
    </xf>
    <xf numFmtId="0" fontId="0" fillId="3" borderId="20" xfId="0" applyFill="1" applyBorder="1">
      <alignment vertical="center"/>
    </xf>
    <xf numFmtId="0" fontId="0" fillId="0" borderId="21" xfId="0" applyBorder="1" applyProtection="1">
      <alignment vertical="center"/>
      <protection locked="0"/>
    </xf>
    <xf numFmtId="0" fontId="1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9" fillId="0" borderId="18" xfId="0" applyFont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0162-4ED4-4319-AF9B-A9159B5A01BC}">
  <sheetPr>
    <tabColor rgb="FFFFFF00"/>
  </sheetPr>
  <dimension ref="B1:M21"/>
  <sheetViews>
    <sheetView tabSelected="1" view="pageBreakPreview" zoomScale="95" zoomScaleNormal="100" zoomScaleSheetLayoutView="95" workbookViewId="0">
      <selection activeCell="B1" sqref="B1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ht="24" x14ac:dyDescent="0.4">
      <c r="B1" s="15" t="s">
        <v>39</v>
      </c>
      <c r="F1" s="50" t="s">
        <v>50</v>
      </c>
    </row>
    <row r="2" spans="2:13" ht="19.5" thickBot="1" x14ac:dyDescent="0.45">
      <c r="B2" s="15"/>
    </row>
    <row r="3" spans="2:13" ht="19.5" thickBot="1" x14ac:dyDescent="0.45">
      <c r="B3" s="48"/>
      <c r="C3" t="s">
        <v>23</v>
      </c>
      <c r="G3" t="s">
        <v>52</v>
      </c>
    </row>
    <row r="4" spans="2:13" ht="19.5" thickBot="1" x14ac:dyDescent="0.45">
      <c r="G4" s="23" t="s">
        <v>14</v>
      </c>
      <c r="H4" s="23" t="s">
        <v>0</v>
      </c>
      <c r="I4" s="23" t="s">
        <v>19</v>
      </c>
    </row>
    <row r="5" spans="2:13" ht="20.25" thickTop="1" thickBot="1" x14ac:dyDescent="0.45">
      <c r="B5" s="16" t="s">
        <v>14</v>
      </c>
      <c r="C5" s="31">
        <v>2</v>
      </c>
      <c r="D5" s="52" t="s">
        <v>34</v>
      </c>
      <c r="E5" s="53"/>
      <c r="F5" s="54"/>
      <c r="G5" s="24" t="s">
        <v>16</v>
      </c>
      <c r="H5" s="25">
        <v>250000</v>
      </c>
      <c r="I5" s="25">
        <v>620000</v>
      </c>
    </row>
    <row r="6" spans="2:13" ht="20.25" thickTop="1" thickBot="1" x14ac:dyDescent="0.45">
      <c r="B6" s="16" t="s">
        <v>15</v>
      </c>
      <c r="C6" s="31">
        <v>2</v>
      </c>
      <c r="D6" s="36" t="s">
        <v>43</v>
      </c>
      <c r="E6" s="37"/>
      <c r="F6" s="38"/>
      <c r="G6" s="24" t="s">
        <v>17</v>
      </c>
      <c r="H6" s="25">
        <f>ROUNDUP(H5*2/3,-2)</f>
        <v>166700</v>
      </c>
      <c r="I6" s="25">
        <f>ROUNDUP(I5*2/3,-2)</f>
        <v>413400</v>
      </c>
      <c r="K6" s="23" t="s">
        <v>14</v>
      </c>
      <c r="L6" s="17" t="s">
        <v>21</v>
      </c>
      <c r="M6" s="23" t="s">
        <v>20</v>
      </c>
    </row>
    <row r="7" spans="2:13" ht="20.25" thickTop="1" thickBot="1" x14ac:dyDescent="0.45">
      <c r="B7" s="5" t="s">
        <v>9</v>
      </c>
      <c r="C7" s="31">
        <v>24</v>
      </c>
      <c r="D7" s="52" t="s">
        <v>22</v>
      </c>
      <c r="E7" s="53"/>
      <c r="F7" s="53"/>
      <c r="G7" s="24" t="s">
        <v>18</v>
      </c>
      <c r="H7" s="25">
        <f>ROUNDUP(H5/3,-2)</f>
        <v>83400</v>
      </c>
      <c r="I7" s="25">
        <f>ROUNDUP(I5/3,-2)</f>
        <v>206700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49"/>
      <c r="D8" s="53"/>
      <c r="E8" s="53"/>
      <c r="F8" s="53"/>
      <c r="G8" s="24" t="s">
        <v>33</v>
      </c>
      <c r="H8" s="25">
        <f>ROUNDUP(H5/4,-2)</f>
        <v>62500</v>
      </c>
      <c r="I8" s="25">
        <f>ROUNDUP(I5/4,-2)</f>
        <v>155000</v>
      </c>
      <c r="K8" s="1">
        <v>2</v>
      </c>
      <c r="L8" s="10">
        <v>2</v>
      </c>
      <c r="M8" s="1">
        <v>2</v>
      </c>
    </row>
    <row r="9" spans="2:13" x14ac:dyDescent="0.4">
      <c r="G9" s="55" t="s">
        <v>30</v>
      </c>
      <c r="H9" s="55"/>
      <c r="I9" s="55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56" t="s">
        <v>6</v>
      </c>
      <c r="C11" s="57"/>
      <c r="D11" s="57"/>
      <c r="E11" s="58"/>
      <c r="F11" s="59" t="s">
        <v>11</v>
      </c>
      <c r="G11" s="60"/>
      <c r="H11" s="29" t="s">
        <v>13</v>
      </c>
      <c r="I11" s="6"/>
    </row>
    <row r="12" spans="2:13" ht="38.25" thickBot="1" x14ac:dyDescent="0.45">
      <c r="B12" s="3" t="s">
        <v>7</v>
      </c>
      <c r="C12" s="12" t="s">
        <v>1</v>
      </c>
      <c r="D12" s="14" t="s">
        <v>35</v>
      </c>
      <c r="E12" s="4" t="s">
        <v>2</v>
      </c>
      <c r="F12" s="20" t="s">
        <v>7</v>
      </c>
      <c r="G12" s="21" t="s">
        <v>5</v>
      </c>
      <c r="H12" s="30" t="s">
        <v>36</v>
      </c>
      <c r="I12" s="6"/>
    </row>
    <row r="13" spans="2:13" ht="27.75" customHeight="1" thickTop="1" x14ac:dyDescent="0.4">
      <c r="B13" s="10" t="s">
        <v>47</v>
      </c>
      <c r="C13" s="32">
        <v>250000</v>
      </c>
      <c r="D13" s="18">
        <f>IF(C5=1,"250,000",IF(C5=2,"166,700",IF(C5=3,"83,400",IF(C5=4,"62,500"))))*1</f>
        <v>166700</v>
      </c>
      <c r="E13" s="13">
        <f>MAX(C13-D13,0)</f>
        <v>83300</v>
      </c>
      <c r="F13" s="1" t="s">
        <v>3</v>
      </c>
      <c r="G13" s="26">
        <f>IF(E13&gt;=200000,200000,IF(E13&gt;=0,E13,0))</f>
        <v>83300</v>
      </c>
      <c r="H13" s="34">
        <v>83000</v>
      </c>
      <c r="I13" s="28" t="s">
        <v>29</v>
      </c>
    </row>
    <row r="14" spans="2:13" ht="27.75" customHeight="1" thickBot="1" x14ac:dyDescent="0.45">
      <c r="B14" s="10" t="s">
        <v>46</v>
      </c>
      <c r="C14" s="33">
        <v>2200000</v>
      </c>
      <c r="D14" s="18">
        <f>IF(C5=1,"620,000",IF(C5=2,"413,400",IF(C5=3,"206,700",IF(C5=4,"155,000"))))*C6</f>
        <v>826800</v>
      </c>
      <c r="E14" s="13">
        <f>MAX(C14-D14,0)</f>
        <v>1373200</v>
      </c>
      <c r="F14" s="1" t="s">
        <v>4</v>
      </c>
      <c r="G14" s="2">
        <f>IF(E14&gt;=1200000,1200000,IF(E14&gt;=0,E14,0))</f>
        <v>1200000</v>
      </c>
      <c r="H14" s="35">
        <v>1200000</v>
      </c>
      <c r="I14" s="9">
        <f>ROUNDDOWN(G14/C7,-3)</f>
        <v>50000</v>
      </c>
    </row>
    <row r="15" spans="2:13" ht="29.25" customHeight="1" thickTop="1" x14ac:dyDescent="0.4">
      <c r="B15" s="16"/>
      <c r="D15" s="47" t="s">
        <v>49</v>
      </c>
      <c r="F15" s="1" t="s">
        <v>25</v>
      </c>
      <c r="G15" s="2">
        <v>200000</v>
      </c>
      <c r="H15" s="35">
        <v>200000</v>
      </c>
      <c r="I15" s="27" t="s">
        <v>24</v>
      </c>
    </row>
    <row r="16" spans="2:13" ht="24.95" customHeight="1" thickBot="1" x14ac:dyDescent="0.45">
      <c r="B16" s="51" t="s">
        <v>56</v>
      </c>
      <c r="C16" s="51"/>
      <c r="D16" s="51"/>
      <c r="E16" s="51"/>
      <c r="F16" s="39" t="s">
        <v>8</v>
      </c>
      <c r="G16" s="40" t="s">
        <v>42</v>
      </c>
      <c r="H16" s="41">
        <v>0</v>
      </c>
      <c r="I16" s="42" t="s">
        <v>44</v>
      </c>
    </row>
    <row r="17" spans="2:9" ht="24.95" customHeight="1" thickTop="1" x14ac:dyDescent="0.4">
      <c r="B17" s="51"/>
      <c r="C17" s="51"/>
      <c r="D17" s="51"/>
      <c r="E17" s="51"/>
      <c r="F17" s="7" t="s">
        <v>12</v>
      </c>
      <c r="G17" s="11">
        <f>SUM(G13:G16)</f>
        <v>1483300</v>
      </c>
      <c r="H17" s="22">
        <f>SUM(H13:H16)</f>
        <v>1483000</v>
      </c>
      <c r="I17" s="8"/>
    </row>
    <row r="18" spans="2:9" x14ac:dyDescent="0.4">
      <c r="B18" s="51"/>
      <c r="C18" s="51"/>
      <c r="D18" s="51"/>
      <c r="E18" s="51"/>
    </row>
    <row r="19" spans="2:9" x14ac:dyDescent="0.4">
      <c r="B19" s="51"/>
      <c r="C19" s="51"/>
      <c r="D19" s="51"/>
      <c r="E19" s="51"/>
    </row>
    <row r="20" spans="2:9" x14ac:dyDescent="0.4">
      <c r="B20" s="51"/>
      <c r="C20" s="51"/>
      <c r="D20" s="51"/>
      <c r="E20" s="51"/>
    </row>
    <row r="21" spans="2:9" x14ac:dyDescent="0.4">
      <c r="B21" s="51"/>
      <c r="C21" s="51"/>
      <c r="D21" s="51"/>
      <c r="E21" s="51"/>
    </row>
  </sheetData>
  <mergeCells count="7">
    <mergeCell ref="B16:E21"/>
    <mergeCell ref="D7:F7"/>
    <mergeCell ref="D5:F5"/>
    <mergeCell ref="D8:F8"/>
    <mergeCell ref="G9:I9"/>
    <mergeCell ref="B11:E11"/>
    <mergeCell ref="F11:G11"/>
  </mergeCells>
  <phoneticPr fontId="2"/>
  <conditionalFormatting sqref="G16:H16">
    <cfRule type="containsText" dxfId="4" priority="1" operator="containsText" text="ー">
      <formula>NOT(ISERROR(SEARCH("ー",G16)))</formula>
    </cfRule>
  </conditionalFormatting>
  <dataValidations count="2">
    <dataValidation type="list" allowBlank="1" showInputMessage="1" showErrorMessage="1" sqref="C6" xr:uid="{DF03D3F0-15D1-473A-9A43-F13E175FB21A}">
      <formula1>$M$7:$M$10</formula1>
    </dataValidation>
    <dataValidation type="list" allowBlank="1" showInputMessage="1" showErrorMessage="1" sqref="C5" xr:uid="{13A2741A-3F80-472A-B61E-015C23415B54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2"/>
  <sheetViews>
    <sheetView view="pageBreakPreview" zoomScale="95" zoomScaleNormal="100" zoomScaleSheetLayoutView="95" workbookViewId="0">
      <selection activeCell="E9" sqref="E9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38</v>
      </c>
    </row>
    <row r="2" spans="2:13" ht="19.5" thickBot="1" x14ac:dyDescent="0.45">
      <c r="B2" s="15"/>
    </row>
    <row r="3" spans="2:13" ht="20.25" thickTop="1" thickBot="1" x14ac:dyDescent="0.45">
      <c r="B3" s="19"/>
      <c r="C3" t="s">
        <v>23</v>
      </c>
      <c r="G3" t="s">
        <v>53</v>
      </c>
    </row>
    <row r="4" spans="2:13" ht="20.25" thickTop="1" thickBot="1" x14ac:dyDescent="0.45">
      <c r="B4" s="15"/>
      <c r="G4" s="23" t="s">
        <v>14</v>
      </c>
      <c r="H4" s="23" t="s">
        <v>0</v>
      </c>
      <c r="I4" s="23" t="s">
        <v>19</v>
      </c>
    </row>
    <row r="5" spans="2:13" ht="20.25" thickTop="1" thickBot="1" x14ac:dyDescent="0.45">
      <c r="B5" s="16" t="s">
        <v>14</v>
      </c>
      <c r="C5" s="31">
        <v>1</v>
      </c>
      <c r="D5" s="52" t="s">
        <v>34</v>
      </c>
      <c r="E5" s="53"/>
      <c r="F5" s="54"/>
      <c r="G5" s="24" t="s">
        <v>16</v>
      </c>
      <c r="H5" s="25"/>
      <c r="I5" s="25">
        <v>700000</v>
      </c>
    </row>
    <row r="6" spans="2:13" ht="20.25" thickTop="1" thickBot="1" x14ac:dyDescent="0.45">
      <c r="B6" s="16" t="s">
        <v>15</v>
      </c>
      <c r="C6" s="31">
        <v>2</v>
      </c>
      <c r="D6" s="61" t="s">
        <v>43</v>
      </c>
      <c r="E6" s="62"/>
      <c r="F6" s="62"/>
      <c r="G6" s="24" t="s">
        <v>17</v>
      </c>
      <c r="H6" s="25">
        <f>ROUNDUP(H5*2/3,-2)</f>
        <v>0</v>
      </c>
      <c r="I6" s="25">
        <f>ROUNDUP(I5*2/3,-2)</f>
        <v>466700</v>
      </c>
      <c r="K6" s="23" t="s">
        <v>14</v>
      </c>
      <c r="L6" s="17" t="s">
        <v>21</v>
      </c>
      <c r="M6" s="23" t="s">
        <v>20</v>
      </c>
    </row>
    <row r="7" spans="2:13" ht="20.25" thickTop="1" thickBot="1" x14ac:dyDescent="0.45">
      <c r="B7" s="5" t="s">
        <v>9</v>
      </c>
      <c r="C7" s="31">
        <v>24</v>
      </c>
      <c r="D7" s="52" t="s">
        <v>22</v>
      </c>
      <c r="E7" s="53"/>
      <c r="F7" s="53"/>
      <c r="G7" s="24" t="s">
        <v>18</v>
      </c>
      <c r="H7" s="25">
        <f>ROUNDUP(H5/3,-2)</f>
        <v>0</v>
      </c>
      <c r="I7" s="25">
        <f>ROUNDUP(I5/3,-2)</f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G8" s="24" t="s">
        <v>33</v>
      </c>
      <c r="H8" s="25">
        <f>ROUNDUP(H5/4,-2)</f>
        <v>0</v>
      </c>
      <c r="I8" s="25">
        <f>ROUNDUP(I5/4,-2)</f>
        <v>175000</v>
      </c>
      <c r="K8" s="1">
        <v>2</v>
      </c>
      <c r="L8" s="10">
        <v>2</v>
      </c>
      <c r="M8" s="1">
        <v>2</v>
      </c>
    </row>
    <row r="9" spans="2:13" x14ac:dyDescent="0.4">
      <c r="D9" s="45"/>
      <c r="G9" s="55" t="s">
        <v>31</v>
      </c>
      <c r="H9" s="55"/>
      <c r="I9" s="55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56" t="s">
        <v>6</v>
      </c>
      <c r="C11" s="57"/>
      <c r="D11" s="57"/>
      <c r="E11" s="58"/>
      <c r="F11" s="59" t="s">
        <v>11</v>
      </c>
      <c r="G11" s="60"/>
      <c r="H11" s="29" t="s">
        <v>13</v>
      </c>
      <c r="I11" s="6"/>
    </row>
    <row r="12" spans="2:13" ht="38.25" thickBot="1" x14ac:dyDescent="0.45">
      <c r="B12" s="3" t="s">
        <v>7</v>
      </c>
      <c r="C12" s="12" t="s">
        <v>1</v>
      </c>
      <c r="D12" s="14" t="s">
        <v>35</v>
      </c>
      <c r="E12" s="4" t="s">
        <v>2</v>
      </c>
      <c r="F12" s="20" t="s">
        <v>7</v>
      </c>
      <c r="G12" s="21" t="s">
        <v>28</v>
      </c>
      <c r="H12" s="30" t="s">
        <v>36</v>
      </c>
      <c r="I12" s="6"/>
    </row>
    <row r="13" spans="2:13" ht="27.75" customHeight="1" thickTop="1" x14ac:dyDescent="0.4">
      <c r="B13" s="10" t="s">
        <v>47</v>
      </c>
      <c r="C13" s="32"/>
      <c r="D13" s="18"/>
      <c r="E13" s="13">
        <f>MAX(C13-D13,0)</f>
        <v>0</v>
      </c>
      <c r="F13" s="1" t="s">
        <v>3</v>
      </c>
      <c r="G13" s="26">
        <f>IF(E13&gt;=200000,200000,IF(E13&gt;=0,E13,0))</f>
        <v>0</v>
      </c>
      <c r="H13" s="34"/>
      <c r="I13" s="28" t="s">
        <v>29</v>
      </c>
    </row>
    <row r="14" spans="2:13" ht="27.75" customHeight="1" thickBot="1" x14ac:dyDescent="0.45">
      <c r="B14" s="10" t="s">
        <v>46</v>
      </c>
      <c r="C14" s="33"/>
      <c r="D14" s="18">
        <f>IF(C5=1,"700,000",IF(C5=2,"466,700",IF(C5=3,"233,400",IF(C5=4,"175000"))))*C6</f>
        <v>1400000</v>
      </c>
      <c r="E14" s="13">
        <f>MAX(C14-D14,0)</f>
        <v>0</v>
      </c>
      <c r="F14" s="1" t="s">
        <v>4</v>
      </c>
      <c r="G14" s="2">
        <f>IF(E14&gt;=1200000,1200000,IF(E14&gt;=0,E14,0))</f>
        <v>0</v>
      </c>
      <c r="H14" s="35"/>
      <c r="I14" s="9">
        <f>ROUNDDOWN(G14/C7,-3)</f>
        <v>0</v>
      </c>
    </row>
    <row r="15" spans="2:13" ht="29.25" customHeight="1" thickTop="1" x14ac:dyDescent="0.4">
      <c r="D15" s="47" t="s">
        <v>49</v>
      </c>
      <c r="F15" s="1" t="s">
        <v>25</v>
      </c>
      <c r="G15" s="2">
        <v>200000</v>
      </c>
      <c r="H15" s="35"/>
      <c r="I15" s="27" t="s">
        <v>24</v>
      </c>
    </row>
    <row r="16" spans="2:13" ht="24.95" customHeight="1" thickBot="1" x14ac:dyDescent="0.45">
      <c r="B16" s="51" t="s">
        <v>56</v>
      </c>
      <c r="C16" s="51"/>
      <c r="D16" s="51"/>
      <c r="E16" s="51"/>
      <c r="F16" s="39" t="s">
        <v>8</v>
      </c>
      <c r="G16" s="40" t="s">
        <v>42</v>
      </c>
      <c r="H16" s="44"/>
      <c r="I16" s="42" t="s">
        <v>45</v>
      </c>
    </row>
    <row r="17" spans="2:9" ht="24.95" customHeight="1" thickTop="1" x14ac:dyDescent="0.4">
      <c r="B17" s="51"/>
      <c r="C17" s="51"/>
      <c r="D17" s="51"/>
      <c r="E17" s="51"/>
      <c r="F17" s="7" t="s">
        <v>12</v>
      </c>
      <c r="G17" s="11">
        <f>SUM(G13:G16)</f>
        <v>200000</v>
      </c>
      <c r="H17" s="22">
        <f>SUM(H13:H16)</f>
        <v>0</v>
      </c>
      <c r="I17" s="8"/>
    </row>
    <row r="18" spans="2:9" ht="18.75" customHeight="1" x14ac:dyDescent="0.4">
      <c r="B18" s="51"/>
      <c r="C18" s="51"/>
      <c r="D18" s="51"/>
      <c r="E18" s="51"/>
      <c r="I18" s="8"/>
    </row>
    <row r="19" spans="2:9" ht="18.75" customHeight="1" x14ac:dyDescent="0.4">
      <c r="B19" s="51"/>
      <c r="C19" s="51"/>
      <c r="D19" s="51"/>
      <c r="E19" s="51"/>
    </row>
    <row r="20" spans="2:9" ht="18.75" customHeight="1" x14ac:dyDescent="0.4">
      <c r="B20" s="51"/>
      <c r="C20" s="51"/>
      <c r="D20" s="51"/>
      <c r="E20" s="51"/>
    </row>
    <row r="21" spans="2:9" ht="18.75" customHeight="1" x14ac:dyDescent="0.4">
      <c r="B21" s="51"/>
      <c r="C21" s="51"/>
      <c r="D21" s="51"/>
      <c r="E21" s="51"/>
    </row>
    <row r="22" spans="2:9" ht="18.75" customHeight="1" x14ac:dyDescent="0.4"/>
  </sheetData>
  <mergeCells count="7">
    <mergeCell ref="B16:E21"/>
    <mergeCell ref="D5:F5"/>
    <mergeCell ref="D6:F6"/>
    <mergeCell ref="D7:F7"/>
    <mergeCell ref="B11:E11"/>
    <mergeCell ref="F11:G11"/>
    <mergeCell ref="G9:I9"/>
  </mergeCells>
  <phoneticPr fontId="2"/>
  <conditionalFormatting sqref="G16:H16">
    <cfRule type="containsText" dxfId="3" priority="1" operator="containsText" text="ー">
      <formula>NOT(ISERROR(SEARCH("ー",G16)))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C1125-50B6-4D10-9960-24570EF1412B}">
  <sheetPr>
    <tabColor rgb="FFFF0000"/>
  </sheetPr>
  <dimension ref="B1:M21"/>
  <sheetViews>
    <sheetView view="pageBreakPreview" zoomScale="95" zoomScaleNormal="100" zoomScaleSheetLayoutView="95" workbookViewId="0">
      <selection activeCell="I14" sqref="I14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39</v>
      </c>
      <c r="F1" s="46"/>
    </row>
    <row r="2" spans="2:13" ht="19.5" thickBot="1" x14ac:dyDescent="0.45">
      <c r="B2" s="15"/>
    </row>
    <row r="3" spans="2:13" ht="20.25" thickTop="1" thickBot="1" x14ac:dyDescent="0.45">
      <c r="B3" s="19"/>
      <c r="C3" t="s">
        <v>23</v>
      </c>
      <c r="G3" t="s">
        <v>54</v>
      </c>
    </row>
    <row r="4" spans="2:13" ht="20.25" thickTop="1" thickBot="1" x14ac:dyDescent="0.45">
      <c r="G4" s="23" t="s">
        <v>14</v>
      </c>
      <c r="H4" s="23" t="s">
        <v>0</v>
      </c>
      <c r="I4" s="23" t="s">
        <v>19</v>
      </c>
    </row>
    <row r="5" spans="2:13" ht="20.25" thickTop="1" thickBot="1" x14ac:dyDescent="0.45">
      <c r="B5" s="16" t="s">
        <v>14</v>
      </c>
      <c r="C5" s="31">
        <v>1</v>
      </c>
      <c r="D5" s="52" t="s">
        <v>34</v>
      </c>
      <c r="E5" s="53"/>
      <c r="F5" s="54"/>
      <c r="G5" s="24" t="s">
        <v>16</v>
      </c>
      <c r="H5" s="25"/>
      <c r="I5" s="25">
        <v>620000</v>
      </c>
    </row>
    <row r="6" spans="2:13" ht="20.25" thickTop="1" thickBot="1" x14ac:dyDescent="0.45">
      <c r="B6" s="16" t="s">
        <v>15</v>
      </c>
      <c r="C6" s="31">
        <v>2</v>
      </c>
      <c r="D6" s="36" t="s">
        <v>43</v>
      </c>
      <c r="E6" s="37"/>
      <c r="F6" s="38"/>
      <c r="G6" s="24" t="s">
        <v>17</v>
      </c>
      <c r="H6" s="25">
        <f>ROUNDUP(H5*2/3,-2)</f>
        <v>0</v>
      </c>
      <c r="I6" s="25">
        <f>ROUNDUP(I5*2/3,-2)</f>
        <v>413400</v>
      </c>
      <c r="K6" s="23" t="s">
        <v>14</v>
      </c>
      <c r="L6" s="17" t="s">
        <v>21</v>
      </c>
      <c r="M6" s="23" t="s">
        <v>20</v>
      </c>
    </row>
    <row r="7" spans="2:13" ht="20.25" thickTop="1" thickBot="1" x14ac:dyDescent="0.45">
      <c r="B7" s="5" t="s">
        <v>9</v>
      </c>
      <c r="C7" s="31">
        <v>24</v>
      </c>
      <c r="D7" s="52" t="s">
        <v>22</v>
      </c>
      <c r="E7" s="53"/>
      <c r="F7" s="53"/>
      <c r="G7" s="24" t="s">
        <v>18</v>
      </c>
      <c r="H7" s="25">
        <f>ROUNDUP(H5/3,-2)</f>
        <v>0</v>
      </c>
      <c r="I7" s="25">
        <f>ROUNDUP(I5/3,-2)</f>
        <v>206700</v>
      </c>
      <c r="K7" s="1">
        <v>1</v>
      </c>
      <c r="L7" s="10">
        <v>1</v>
      </c>
      <c r="M7" s="1">
        <v>1</v>
      </c>
    </row>
    <row r="8" spans="2:13" ht="19.5" thickTop="1" x14ac:dyDescent="0.4">
      <c r="G8" s="24" t="s">
        <v>33</v>
      </c>
      <c r="H8" s="25">
        <f>ROUNDUP(H5/4,-2)</f>
        <v>0</v>
      </c>
      <c r="I8" s="25">
        <f>ROUNDUP(I5/4,-2)</f>
        <v>155000</v>
      </c>
      <c r="K8" s="1">
        <v>2</v>
      </c>
      <c r="L8" s="10">
        <v>2</v>
      </c>
      <c r="M8" s="1">
        <v>2</v>
      </c>
    </row>
    <row r="9" spans="2:13" x14ac:dyDescent="0.4">
      <c r="G9" s="55" t="s">
        <v>30</v>
      </c>
      <c r="H9" s="55"/>
      <c r="I9" s="55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56" t="s">
        <v>6</v>
      </c>
      <c r="C11" s="57"/>
      <c r="D11" s="57"/>
      <c r="E11" s="58"/>
      <c r="F11" s="59" t="s">
        <v>11</v>
      </c>
      <c r="G11" s="60"/>
      <c r="H11" s="29" t="s">
        <v>13</v>
      </c>
      <c r="I11" s="6"/>
    </row>
    <row r="12" spans="2:13" ht="38.25" thickBot="1" x14ac:dyDescent="0.45">
      <c r="B12" s="3" t="s">
        <v>7</v>
      </c>
      <c r="C12" s="12" t="s">
        <v>1</v>
      </c>
      <c r="D12" s="14" t="s">
        <v>35</v>
      </c>
      <c r="E12" s="4" t="s">
        <v>2</v>
      </c>
      <c r="F12" s="20" t="s">
        <v>7</v>
      </c>
      <c r="G12" s="21" t="s">
        <v>5</v>
      </c>
      <c r="H12" s="30" t="s">
        <v>36</v>
      </c>
      <c r="I12" s="6"/>
    </row>
    <row r="13" spans="2:13" ht="27.75" customHeight="1" thickTop="1" x14ac:dyDescent="0.4">
      <c r="B13" s="10" t="s">
        <v>47</v>
      </c>
      <c r="C13" s="32"/>
      <c r="D13" s="18"/>
      <c r="E13" s="13">
        <f>MAX(C13-D13,0)</f>
        <v>0</v>
      </c>
      <c r="F13" s="1" t="s">
        <v>3</v>
      </c>
      <c r="G13" s="26">
        <f>IF(E13&gt;=200000,200000,IF(E13&gt;=0,E13,0))</f>
        <v>0</v>
      </c>
      <c r="H13" s="34">
        <v>0</v>
      </c>
      <c r="I13" s="28" t="s">
        <v>29</v>
      </c>
    </row>
    <row r="14" spans="2:13" ht="27.75" customHeight="1" thickBot="1" x14ac:dyDescent="0.45">
      <c r="B14" s="10" t="s">
        <v>46</v>
      </c>
      <c r="C14" s="33"/>
      <c r="D14" s="18">
        <f>IF(C5=1,"620,000",IF(C5=2,"413,400",IF(C5=3,"206,700",IF(C5=4,"155,000"))))*C6</f>
        <v>1240000</v>
      </c>
      <c r="E14" s="13">
        <f>MAX(C14-D14,0)</f>
        <v>0</v>
      </c>
      <c r="F14" s="1" t="s">
        <v>4</v>
      </c>
      <c r="G14" s="2">
        <f>IF(E14&gt;=1200000,1200000,IF(E14&gt;=0,E14,0))</f>
        <v>0</v>
      </c>
      <c r="H14" s="35"/>
      <c r="I14" s="9">
        <f>ROUNDDOWN(G14/C7,-3)</f>
        <v>0</v>
      </c>
    </row>
    <row r="15" spans="2:13" ht="29.25" customHeight="1" thickTop="1" x14ac:dyDescent="0.4">
      <c r="B15" s="16"/>
      <c r="D15" s="47" t="s">
        <v>49</v>
      </c>
      <c r="F15" s="1" t="s">
        <v>25</v>
      </c>
      <c r="G15" s="2">
        <v>200000</v>
      </c>
      <c r="H15" s="35"/>
      <c r="I15" s="27" t="s">
        <v>24</v>
      </c>
    </row>
    <row r="16" spans="2:13" ht="24.95" customHeight="1" thickBot="1" x14ac:dyDescent="0.45">
      <c r="B16" s="51" t="s">
        <v>51</v>
      </c>
      <c r="C16" s="51"/>
      <c r="D16" s="51"/>
      <c r="E16" s="51"/>
      <c r="F16" s="39" t="s">
        <v>8</v>
      </c>
      <c r="G16" s="40" t="s">
        <v>42</v>
      </c>
      <c r="H16" s="41">
        <v>0</v>
      </c>
      <c r="I16" s="42" t="s">
        <v>44</v>
      </c>
    </row>
    <row r="17" spans="2:9" ht="24.95" customHeight="1" thickTop="1" x14ac:dyDescent="0.4">
      <c r="B17" s="51"/>
      <c r="C17" s="51"/>
      <c r="D17" s="51"/>
      <c r="E17" s="51"/>
      <c r="F17" s="7" t="s">
        <v>12</v>
      </c>
      <c r="G17" s="11">
        <f>SUM(G13:G16)</f>
        <v>200000</v>
      </c>
      <c r="H17" s="22">
        <f>SUM(H13:H16)</f>
        <v>0</v>
      </c>
      <c r="I17" s="8"/>
    </row>
    <row r="18" spans="2:9" x14ac:dyDescent="0.4">
      <c r="B18" s="51"/>
      <c r="C18" s="51"/>
      <c r="D18" s="51"/>
      <c r="E18" s="51"/>
    </row>
    <row r="19" spans="2:9" x14ac:dyDescent="0.4">
      <c r="B19" s="51"/>
      <c r="C19" s="51"/>
      <c r="D19" s="51"/>
      <c r="E19" s="51"/>
    </row>
    <row r="20" spans="2:9" x14ac:dyDescent="0.4">
      <c r="B20" s="51"/>
      <c r="C20" s="51"/>
      <c r="D20" s="51"/>
      <c r="E20" s="51"/>
    </row>
    <row r="21" spans="2:9" x14ac:dyDescent="0.4">
      <c r="B21" s="51"/>
      <c r="C21" s="51"/>
      <c r="D21" s="51"/>
      <c r="E21" s="51"/>
    </row>
  </sheetData>
  <mergeCells count="6">
    <mergeCell ref="B16:E21"/>
    <mergeCell ref="D5:F5"/>
    <mergeCell ref="D7:F7"/>
    <mergeCell ref="G9:I9"/>
    <mergeCell ref="B11:E11"/>
    <mergeCell ref="F11:G11"/>
  </mergeCells>
  <phoneticPr fontId="2"/>
  <conditionalFormatting sqref="G16:H16">
    <cfRule type="containsText" dxfId="2" priority="1" operator="containsText" text="ー">
      <formula>NOT(ISERROR(SEARCH("ー",G16)))</formula>
    </cfRule>
  </conditionalFormatting>
  <dataValidations count="2">
    <dataValidation type="list" allowBlank="1" showInputMessage="1" showErrorMessage="1" sqref="C5" xr:uid="{D95413B1-2B8A-4C41-994C-FCA7FBB75BBB}">
      <formula1>$K$7:$K$10</formula1>
    </dataValidation>
    <dataValidation type="list" allowBlank="1" showInputMessage="1" showErrorMessage="1" sqref="C6" xr:uid="{A51A84BD-8575-4055-B2AD-449DFDA83538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1"/>
  <sheetViews>
    <sheetView view="pageBreakPreview" zoomScale="95" zoomScaleNormal="100" zoomScaleSheetLayoutView="95" workbookViewId="0">
      <selection activeCell="T15" sqref="T15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40</v>
      </c>
    </row>
    <row r="2" spans="2:13" ht="19.5" thickBot="1" x14ac:dyDescent="0.45">
      <c r="B2" s="15"/>
    </row>
    <row r="3" spans="2:13" ht="20.25" thickTop="1" thickBot="1" x14ac:dyDescent="0.45">
      <c r="B3" s="19"/>
      <c r="C3" t="s">
        <v>23</v>
      </c>
      <c r="G3" t="s">
        <v>55</v>
      </c>
    </row>
    <row r="4" spans="2:13" ht="20.25" thickTop="1" thickBot="1" x14ac:dyDescent="0.45">
      <c r="B4" s="15"/>
      <c r="G4" s="23" t="s">
        <v>14</v>
      </c>
      <c r="H4" s="23" t="s">
        <v>0</v>
      </c>
      <c r="I4" s="23" t="s">
        <v>19</v>
      </c>
    </row>
    <row r="5" spans="2:13" ht="20.25" thickTop="1" thickBot="1" x14ac:dyDescent="0.45">
      <c r="B5" s="16" t="s">
        <v>14</v>
      </c>
      <c r="C5" s="31">
        <v>3</v>
      </c>
      <c r="D5" s="52" t="s">
        <v>34</v>
      </c>
      <c r="E5" s="53"/>
      <c r="F5" s="54"/>
      <c r="G5" s="24" t="s">
        <v>16</v>
      </c>
      <c r="H5" s="25"/>
      <c r="I5" s="25">
        <v>590000</v>
      </c>
    </row>
    <row r="6" spans="2:13" ht="20.25" thickTop="1" thickBot="1" x14ac:dyDescent="0.45">
      <c r="B6" s="16" t="s">
        <v>15</v>
      </c>
      <c r="C6" s="31">
        <v>2</v>
      </c>
      <c r="D6" s="61" t="s">
        <v>43</v>
      </c>
      <c r="E6" s="62"/>
      <c r="F6" s="62"/>
      <c r="G6" s="24" t="s">
        <v>17</v>
      </c>
      <c r="H6" s="25">
        <f>ROUNDUP(H5*2/3,-2)</f>
        <v>0</v>
      </c>
      <c r="I6" s="25">
        <f>ROUNDUP(I5*2/3,-2)</f>
        <v>393400</v>
      </c>
      <c r="K6" s="23" t="s">
        <v>14</v>
      </c>
      <c r="L6" s="17" t="s">
        <v>21</v>
      </c>
      <c r="M6" s="23" t="s">
        <v>20</v>
      </c>
    </row>
    <row r="7" spans="2:13" ht="20.25" thickTop="1" thickBot="1" x14ac:dyDescent="0.45">
      <c r="B7" s="5" t="s">
        <v>9</v>
      </c>
      <c r="C7" s="31">
        <v>24</v>
      </c>
      <c r="D7" s="52" t="s">
        <v>22</v>
      </c>
      <c r="E7" s="53"/>
      <c r="F7" s="53"/>
      <c r="G7" s="24" t="s">
        <v>18</v>
      </c>
      <c r="H7" s="25">
        <f>ROUNDUP(H5/3,-2)</f>
        <v>0</v>
      </c>
      <c r="I7" s="25">
        <f>ROUNDUP(I5/3,-2)</f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G8" s="24" t="s">
        <v>33</v>
      </c>
      <c r="H8" s="25">
        <f>ROUNDUP(H5/4,-2)</f>
        <v>0</v>
      </c>
      <c r="I8" s="25">
        <f>ROUNDUP(I5/4,-2)</f>
        <v>147500</v>
      </c>
      <c r="K8" s="1">
        <v>2</v>
      </c>
      <c r="L8" s="10">
        <v>2</v>
      </c>
      <c r="M8" s="1">
        <v>2</v>
      </c>
    </row>
    <row r="9" spans="2:13" x14ac:dyDescent="0.4">
      <c r="G9" s="55" t="s">
        <v>32</v>
      </c>
      <c r="H9" s="55"/>
      <c r="I9" s="55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56" t="s">
        <v>6</v>
      </c>
      <c r="C11" s="57"/>
      <c r="D11" s="57"/>
      <c r="E11" s="58"/>
      <c r="F11" s="59" t="s">
        <v>11</v>
      </c>
      <c r="G11" s="60"/>
      <c r="H11" s="29" t="s">
        <v>13</v>
      </c>
      <c r="I11" s="6"/>
    </row>
    <row r="12" spans="2:13" ht="38.25" thickBot="1" x14ac:dyDescent="0.45">
      <c r="B12" s="3" t="s">
        <v>7</v>
      </c>
      <c r="C12" s="12" t="s">
        <v>1</v>
      </c>
      <c r="D12" s="14" t="s">
        <v>35</v>
      </c>
      <c r="E12" s="4" t="s">
        <v>2</v>
      </c>
      <c r="F12" s="20" t="s">
        <v>7</v>
      </c>
      <c r="G12" s="21" t="s">
        <v>5</v>
      </c>
      <c r="H12" s="30" t="s">
        <v>37</v>
      </c>
      <c r="I12" s="6"/>
    </row>
    <row r="13" spans="2:13" ht="27" customHeight="1" thickTop="1" x14ac:dyDescent="0.4">
      <c r="B13" s="10" t="s">
        <v>47</v>
      </c>
      <c r="C13" s="32"/>
      <c r="D13" s="18"/>
      <c r="E13" s="13">
        <f>MAX(C13-D13,0)</f>
        <v>0</v>
      </c>
      <c r="F13" s="1" t="s">
        <v>3</v>
      </c>
      <c r="G13" s="26">
        <f>IF(E13&gt;=200000,200000,IF(E13&gt;=0,E13,0))</f>
        <v>0</v>
      </c>
      <c r="H13" s="34"/>
      <c r="I13" s="28" t="s">
        <v>29</v>
      </c>
    </row>
    <row r="14" spans="2:13" ht="27" customHeight="1" thickBot="1" x14ac:dyDescent="0.45">
      <c r="B14" s="10" t="s">
        <v>46</v>
      </c>
      <c r="C14" s="33"/>
      <c r="D14" s="18">
        <f>IF(C5=1,"590,000",IF(C5=2,"393,400",IF(C5=3,"196,700",IF(C5=4,"147,500"))))*C6</f>
        <v>393400</v>
      </c>
      <c r="E14" s="13">
        <f>MAX(C14-D14,0)</f>
        <v>0</v>
      </c>
      <c r="F14" s="1" t="s">
        <v>4</v>
      </c>
      <c r="G14" s="2">
        <f>IF(E14&gt;=1200000,1200000,IF(E14&gt;=0,E14,0))</f>
        <v>0</v>
      </c>
      <c r="H14" s="35"/>
      <c r="I14" s="9">
        <f>ROUNDDOWN(G14/C7,-3)</f>
        <v>0</v>
      </c>
    </row>
    <row r="15" spans="2:13" ht="29.25" customHeight="1" thickTop="1" x14ac:dyDescent="0.4">
      <c r="B15" s="16"/>
      <c r="D15" s="47" t="s">
        <v>49</v>
      </c>
      <c r="F15" s="1" t="s">
        <v>25</v>
      </c>
      <c r="G15" s="2">
        <v>200000</v>
      </c>
      <c r="H15" s="35"/>
      <c r="I15" s="27" t="s">
        <v>24</v>
      </c>
    </row>
    <row r="16" spans="2:13" ht="24.95" customHeight="1" thickBot="1" x14ac:dyDescent="0.45">
      <c r="B16" s="51" t="s">
        <v>51</v>
      </c>
      <c r="C16" s="51"/>
      <c r="D16" s="51"/>
      <c r="E16" s="51"/>
      <c r="F16" s="39" t="s">
        <v>8</v>
      </c>
      <c r="G16" s="40" t="s">
        <v>42</v>
      </c>
      <c r="H16" s="44"/>
      <c r="I16" s="43" t="s">
        <v>45</v>
      </c>
    </row>
    <row r="17" spans="2:9" ht="24.95" customHeight="1" thickTop="1" x14ac:dyDescent="0.4">
      <c r="B17" s="51"/>
      <c r="C17" s="51"/>
      <c r="D17" s="51"/>
      <c r="E17" s="51"/>
      <c r="F17" s="7" t="s">
        <v>12</v>
      </c>
      <c r="G17" s="11">
        <f>SUM(G13:G16)</f>
        <v>200000</v>
      </c>
      <c r="H17" s="22">
        <f>SUM(H13:H16)</f>
        <v>0</v>
      </c>
      <c r="I17" s="8"/>
    </row>
    <row r="18" spans="2:9" ht="18.75" customHeight="1" x14ac:dyDescent="0.4">
      <c r="B18" s="51"/>
      <c r="C18" s="51"/>
      <c r="D18" s="51"/>
      <c r="E18" s="51"/>
      <c r="I18" s="8"/>
    </row>
    <row r="19" spans="2:9" x14ac:dyDescent="0.4">
      <c r="B19" s="51"/>
      <c r="C19" s="51"/>
      <c r="D19" s="51"/>
      <c r="E19" s="51"/>
    </row>
    <row r="20" spans="2:9" x14ac:dyDescent="0.4">
      <c r="B20" s="51"/>
      <c r="C20" s="51"/>
      <c r="D20" s="51"/>
      <c r="E20" s="51"/>
    </row>
    <row r="21" spans="2:9" x14ac:dyDescent="0.4">
      <c r="B21" s="51"/>
      <c r="C21" s="51"/>
      <c r="D21" s="51"/>
      <c r="E21" s="51"/>
    </row>
  </sheetData>
  <mergeCells count="7">
    <mergeCell ref="B16:E21"/>
    <mergeCell ref="D5:F5"/>
    <mergeCell ref="D6:F6"/>
    <mergeCell ref="D7:F7"/>
    <mergeCell ref="B11:E11"/>
    <mergeCell ref="F11:G11"/>
    <mergeCell ref="G9:I9"/>
  </mergeCells>
  <phoneticPr fontId="2"/>
  <conditionalFormatting sqref="G16:H16">
    <cfRule type="containsText" dxfId="1" priority="1" operator="containsText" text="ー">
      <formula>NOT(ISERROR(SEARCH("ー",G16)))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58F6-B6B4-45A1-81B5-E3A726173C92}">
  <sheetPr>
    <tabColor rgb="FFFF0000"/>
  </sheetPr>
  <dimension ref="B1:M20"/>
  <sheetViews>
    <sheetView view="pageBreakPreview" topLeftCell="C4" zoomScale="95" zoomScaleNormal="100" zoomScaleSheetLayoutView="95" workbookViewId="0">
      <selection activeCell="H17" sqref="H17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41</v>
      </c>
    </row>
    <row r="2" spans="2:13" ht="19.5" thickBot="1" x14ac:dyDescent="0.45">
      <c r="B2" s="15"/>
    </row>
    <row r="3" spans="2:13" ht="20.25" thickTop="1" thickBot="1" x14ac:dyDescent="0.45">
      <c r="B3" s="19"/>
      <c r="C3" t="s">
        <v>23</v>
      </c>
    </row>
    <row r="4" spans="2:13" ht="20.25" thickTop="1" thickBot="1" x14ac:dyDescent="0.45">
      <c r="B4" s="15"/>
      <c r="G4" t="s">
        <v>26</v>
      </c>
    </row>
    <row r="5" spans="2:13" ht="20.25" thickTop="1" thickBot="1" x14ac:dyDescent="0.45">
      <c r="B5" s="16" t="s">
        <v>14</v>
      </c>
      <c r="C5" s="31">
        <v>1</v>
      </c>
      <c r="D5" s="52" t="s">
        <v>34</v>
      </c>
      <c r="E5" s="53"/>
      <c r="F5" s="54"/>
      <c r="G5" s="23" t="s">
        <v>14</v>
      </c>
      <c r="H5" s="23" t="s">
        <v>0</v>
      </c>
      <c r="I5" s="23" t="s">
        <v>19</v>
      </c>
    </row>
    <row r="6" spans="2:13" ht="20.25" thickTop="1" thickBot="1" x14ac:dyDescent="0.45">
      <c r="B6" s="16" t="s">
        <v>15</v>
      </c>
      <c r="C6" s="31">
        <v>2</v>
      </c>
      <c r="D6" s="61" t="s">
        <v>43</v>
      </c>
      <c r="E6" s="62"/>
      <c r="F6" s="62"/>
      <c r="G6" s="24" t="s">
        <v>16</v>
      </c>
      <c r="H6" s="25">
        <v>30000</v>
      </c>
      <c r="I6" s="25">
        <v>130000</v>
      </c>
      <c r="K6" s="23" t="s">
        <v>14</v>
      </c>
      <c r="L6" s="17" t="s">
        <v>21</v>
      </c>
      <c r="M6" s="23" t="s">
        <v>20</v>
      </c>
    </row>
    <row r="7" spans="2:13" ht="20.25" thickTop="1" thickBot="1" x14ac:dyDescent="0.45">
      <c r="B7" s="5" t="s">
        <v>9</v>
      </c>
      <c r="C7" s="31">
        <v>24</v>
      </c>
      <c r="D7" s="52" t="s">
        <v>22</v>
      </c>
      <c r="E7" s="53"/>
      <c r="F7" s="53"/>
      <c r="G7" s="24" t="s">
        <v>17</v>
      </c>
      <c r="H7" s="25">
        <v>20000</v>
      </c>
      <c r="I7" s="25">
        <v>86700</v>
      </c>
      <c r="K7" s="1">
        <v>1</v>
      </c>
      <c r="L7" s="10">
        <v>1</v>
      </c>
      <c r="M7" s="1">
        <v>1</v>
      </c>
    </row>
    <row r="8" spans="2:13" ht="19.5" thickTop="1" x14ac:dyDescent="0.4">
      <c r="G8" s="24" t="s">
        <v>18</v>
      </c>
      <c r="H8" s="25">
        <v>10000</v>
      </c>
      <c r="I8" s="25">
        <v>43400</v>
      </c>
      <c r="K8" s="1">
        <v>2</v>
      </c>
      <c r="L8" s="10">
        <v>2</v>
      </c>
      <c r="M8" s="1">
        <v>2</v>
      </c>
    </row>
    <row r="9" spans="2:13" x14ac:dyDescent="0.4">
      <c r="G9" s="24" t="s">
        <v>33</v>
      </c>
      <c r="H9" s="25">
        <v>7500</v>
      </c>
      <c r="I9" s="25">
        <v>32500</v>
      </c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56" t="s">
        <v>6</v>
      </c>
      <c r="C11" s="57"/>
      <c r="D11" s="57"/>
      <c r="E11" s="58"/>
      <c r="F11" s="59" t="s">
        <v>11</v>
      </c>
      <c r="G11" s="60"/>
      <c r="H11" s="29" t="s">
        <v>13</v>
      </c>
      <c r="I11" s="6"/>
    </row>
    <row r="12" spans="2:13" ht="38.25" thickBot="1" x14ac:dyDescent="0.45">
      <c r="B12" s="3" t="s">
        <v>7</v>
      </c>
      <c r="C12" s="12" t="s">
        <v>1</v>
      </c>
      <c r="D12" s="14" t="s">
        <v>35</v>
      </c>
      <c r="E12" s="4" t="s">
        <v>2</v>
      </c>
      <c r="F12" s="20" t="s">
        <v>7</v>
      </c>
      <c r="G12" s="21" t="s">
        <v>5</v>
      </c>
      <c r="H12" s="30" t="s">
        <v>27</v>
      </c>
      <c r="I12" s="6"/>
    </row>
    <row r="13" spans="2:13" ht="24.95" customHeight="1" thickTop="1" x14ac:dyDescent="0.4">
      <c r="B13" s="10" t="s">
        <v>0</v>
      </c>
      <c r="C13" s="32">
        <v>30000</v>
      </c>
      <c r="D13" s="18">
        <f>IF(C5=1,"30,000",IF(C5=2,"20,000",IF(C5=3,"10,000",IF(C5=4,"7,500"))))*1</f>
        <v>30000</v>
      </c>
      <c r="E13" s="13">
        <f>MAX(C13-D13,0)</f>
        <v>0</v>
      </c>
      <c r="F13" s="1" t="s">
        <v>3</v>
      </c>
      <c r="G13" s="26">
        <f>IF(E13&gt;=200000,200000,IF(E13&gt;=0,E13,0))</f>
        <v>0</v>
      </c>
      <c r="H13" s="34">
        <v>30000</v>
      </c>
      <c r="I13" s="28" t="s">
        <v>29</v>
      </c>
    </row>
    <row r="14" spans="2:13" ht="24.95" customHeight="1" thickBot="1" x14ac:dyDescent="0.45">
      <c r="B14" s="10" t="s">
        <v>10</v>
      </c>
      <c r="C14" s="33">
        <v>1400000</v>
      </c>
      <c r="D14" s="18">
        <f>IF(C5=1,"130,000",IF(C5=2,"86,700",IF(C5=3,"43,400",IF(C5=4,"32,500"))))*C6</f>
        <v>260000</v>
      </c>
      <c r="E14" s="13">
        <f>MAX(C14-D14,0)</f>
        <v>1140000</v>
      </c>
      <c r="F14" s="1" t="s">
        <v>4</v>
      </c>
      <c r="G14" s="2">
        <f>IF(E14&gt;=1200000,1200000,IF(E14&gt;=0,E14,0))</f>
        <v>1140000</v>
      </c>
      <c r="H14" s="35">
        <v>1128000</v>
      </c>
      <c r="I14" s="9">
        <f>ROUNDDOWN(G14/C7,-3)</f>
        <v>47000</v>
      </c>
    </row>
    <row r="15" spans="2:13" ht="24.95" customHeight="1" thickTop="1" x14ac:dyDescent="0.4">
      <c r="B15" s="63" t="s">
        <v>48</v>
      </c>
      <c r="C15" s="64"/>
      <c r="D15" s="64"/>
      <c r="E15" s="64"/>
      <c r="F15" s="1" t="s">
        <v>25</v>
      </c>
      <c r="G15" s="2">
        <v>200000</v>
      </c>
      <c r="H15" s="35">
        <v>0</v>
      </c>
      <c r="I15" s="27" t="s">
        <v>24</v>
      </c>
    </row>
    <row r="16" spans="2:13" ht="24.95" customHeight="1" thickBot="1" x14ac:dyDescent="0.45">
      <c r="B16" s="64"/>
      <c r="C16" s="64"/>
      <c r="D16" s="64"/>
      <c r="E16" s="64"/>
      <c r="F16" s="39" t="s">
        <v>8</v>
      </c>
      <c r="G16" s="40" t="s">
        <v>42</v>
      </c>
      <c r="H16" s="44"/>
      <c r="I16" s="43" t="s">
        <v>45</v>
      </c>
    </row>
    <row r="17" spans="2:9" ht="24.95" customHeight="1" thickTop="1" x14ac:dyDescent="0.4">
      <c r="B17" s="64"/>
      <c r="C17" s="64"/>
      <c r="D17" s="64"/>
      <c r="E17" s="64"/>
      <c r="F17" s="7" t="s">
        <v>12</v>
      </c>
      <c r="G17" s="11">
        <f>SUM(G13:G16)</f>
        <v>1340000</v>
      </c>
      <c r="H17" s="22">
        <f>SUM(H13:H16)</f>
        <v>1158000</v>
      </c>
      <c r="I17" s="8"/>
    </row>
    <row r="18" spans="2:9" ht="24.95" customHeight="1" x14ac:dyDescent="0.4">
      <c r="B18" s="64"/>
      <c r="C18" s="64"/>
      <c r="D18" s="64"/>
      <c r="E18" s="64"/>
      <c r="I18" s="8"/>
    </row>
    <row r="19" spans="2:9" x14ac:dyDescent="0.4">
      <c r="B19" s="64"/>
      <c r="C19" s="64"/>
      <c r="D19" s="64"/>
      <c r="E19" s="64"/>
    </row>
    <row r="20" spans="2:9" x14ac:dyDescent="0.4">
      <c r="B20" s="64"/>
      <c r="C20" s="64"/>
      <c r="D20" s="64"/>
      <c r="E20" s="64"/>
    </row>
  </sheetData>
  <mergeCells count="6">
    <mergeCell ref="D5:F5"/>
    <mergeCell ref="B15:E20"/>
    <mergeCell ref="D6:F6"/>
    <mergeCell ref="D7:F7"/>
    <mergeCell ref="B11:E11"/>
    <mergeCell ref="F11:G11"/>
  </mergeCells>
  <phoneticPr fontId="2"/>
  <conditionalFormatting sqref="G16:H16">
    <cfRule type="containsText" dxfId="0" priority="1" operator="containsText" text="ー">
      <formula>NOT(ISERROR(SEARCH("ー",G16)))</formula>
    </cfRule>
  </conditionalFormatting>
  <dataValidations count="2">
    <dataValidation type="list" allowBlank="1" showInputMessage="1" showErrorMessage="1" sqref="C5" xr:uid="{86A4C02D-8E83-4353-BC88-2F798DDE596D}">
      <formula1>$K$7:$K$10</formula1>
    </dataValidation>
    <dataValidation type="list" allowBlank="1" showInputMessage="1" showErrorMessage="1" sqref="C6" xr:uid="{437A41D1-37A9-4427-B288-6E37D6B49726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ignoredErrors>
    <ignoredError sqref="I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(参考)短期大学 </vt:lpstr>
      <vt:lpstr>大学</vt:lpstr>
      <vt:lpstr>短期大学  </vt:lpstr>
      <vt:lpstr>専門学校</vt:lpstr>
      <vt:lpstr>通信課程</vt:lpstr>
      <vt:lpstr>'(参考)短期大学 '!Print_Area</vt:lpstr>
      <vt:lpstr>専門学校!Print_Area</vt:lpstr>
      <vt:lpstr>大学!Print_Area</vt:lpstr>
      <vt:lpstr>'短期大学  '!Print_Area</vt:lpstr>
      <vt:lpstr>通信課程!Print_Area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shikin14</cp:lastModifiedBy>
  <cp:lastPrinted>2024-12-26T02:41:44Z</cp:lastPrinted>
  <dcterms:created xsi:type="dcterms:W3CDTF">2020-05-08T07:00:50Z</dcterms:created>
  <dcterms:modified xsi:type="dcterms:W3CDTF">2025-02-21T02:17:11Z</dcterms:modified>
</cp:coreProperties>
</file>