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leserver\資金共有\☆新たな貸付事業\　HP用PDF 手引き等\HP用PDF 令和6年度手引き等\保育士修学資金\"/>
    </mc:Choice>
  </mc:AlternateContent>
  <xr:revisionPtr revIDLastSave="0" documentId="13_ncr:1_{94B3EB18-F8B0-4F0C-AF1C-772E72B26BC3}" xr6:coauthVersionLast="47" xr6:coauthVersionMax="47" xr10:uidLastSave="{00000000-0000-0000-0000-000000000000}"/>
  <bookViews>
    <workbookView xWindow="-120" yWindow="-120" windowWidth="29040" windowHeight="15840" xr2:uid="{3734CF7E-419F-4B91-B74B-55E9667FA690}"/>
  </bookViews>
  <sheets>
    <sheet name="(参考)短期大学" sheetId="1" r:id="rId1"/>
    <sheet name="短期大学 " sheetId="2" r:id="rId2"/>
    <sheet name="専門学校" sheetId="3" r:id="rId3"/>
    <sheet name="大学" sheetId="4" r:id="rId4"/>
  </sheets>
  <definedNames>
    <definedName name="_xlnm.Print_Area" localSheetId="0">'(参考)短期大学'!$A$1:$I$21</definedName>
    <definedName name="_xlnm.Print_Area" localSheetId="2">専門学校!$A$1:$I$21</definedName>
    <definedName name="_xlnm.Print_Area" localSheetId="3">大学!$A$1:$I$21</definedName>
    <definedName name="_xlnm.Print_Area" localSheetId="1">'短期大学 '!$A$1:$I$21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4" l="1"/>
  <c r="K13" i="4"/>
  <c r="D13" i="4"/>
  <c r="E13" i="4" s="1"/>
  <c r="G13" i="4" s="1"/>
  <c r="I13" i="4" s="1"/>
  <c r="K12" i="4"/>
  <c r="D12" i="4"/>
  <c r="C12" i="4"/>
  <c r="E12" i="4" s="1"/>
  <c r="G12" i="4" s="1"/>
  <c r="I7" i="4"/>
  <c r="H7" i="4"/>
  <c r="I6" i="4"/>
  <c r="H6" i="4"/>
  <c r="H15" i="3"/>
  <c r="K13" i="3"/>
  <c r="D13" i="3"/>
  <c r="E13" i="3" s="1"/>
  <c r="G13" i="3" s="1"/>
  <c r="I13" i="3" s="1"/>
  <c r="D12" i="3"/>
  <c r="E12" i="3" s="1"/>
  <c r="G12" i="3" s="1"/>
  <c r="G15" i="3" s="1"/>
  <c r="C12" i="3"/>
  <c r="I7" i="3"/>
  <c r="H7" i="3"/>
  <c r="I6" i="3"/>
  <c r="H6" i="3"/>
  <c r="K12" i="3" s="1"/>
  <c r="H15" i="2"/>
  <c r="K13" i="2"/>
  <c r="D13" i="2"/>
  <c r="E13" i="2" s="1"/>
  <c r="G13" i="2" s="1"/>
  <c r="I13" i="2" s="1"/>
  <c r="D12" i="2"/>
  <c r="C12" i="2"/>
  <c r="E12" i="2" s="1"/>
  <c r="G12" i="2" s="1"/>
  <c r="G15" i="2" s="1"/>
  <c r="I7" i="2"/>
  <c r="H7" i="2"/>
  <c r="I6" i="2"/>
  <c r="H6" i="2"/>
  <c r="K12" i="2" s="1"/>
  <c r="H15" i="1"/>
  <c r="K13" i="1"/>
  <c r="D13" i="1"/>
  <c r="E13" i="1" s="1"/>
  <c r="G13" i="1" s="1"/>
  <c r="I13" i="1" s="1"/>
  <c r="K12" i="1"/>
  <c r="D12" i="1"/>
  <c r="C12" i="1"/>
  <c r="E12" i="1" s="1"/>
  <c r="G12" i="1" s="1"/>
  <c r="G15" i="1" s="1"/>
  <c r="I7" i="1"/>
  <c r="H7" i="1"/>
  <c r="I6" i="1"/>
  <c r="H6" i="1"/>
  <c r="G15" i="4" l="1"/>
</calcChain>
</file>

<file path=xl/sharedStrings.xml><?xml version="1.0" encoding="utf-8"?>
<sst xmlns="http://schemas.openxmlformats.org/spreadsheetml/2006/main" count="165" uniqueCount="48">
  <si>
    <t>保育士修学資金貸付の申請額シミュレーション　【短期大学（私立）／※入学金が25万円未満の場合】</t>
    <rPh sb="3" eb="5">
      <t>シュウガク</t>
    </rPh>
    <rPh sb="5" eb="7">
      <t>シキン</t>
    </rPh>
    <rPh sb="7" eb="9">
      <t>カシツケ</t>
    </rPh>
    <rPh sb="10" eb="12">
      <t>シンセイ</t>
    </rPh>
    <rPh sb="12" eb="13">
      <t>ガク</t>
    </rPh>
    <rPh sb="23" eb="25">
      <t>タンキ</t>
    </rPh>
    <rPh sb="25" eb="27">
      <t>ダイガク</t>
    </rPh>
    <rPh sb="28" eb="30">
      <t>シリツ</t>
    </rPh>
    <rPh sb="39" eb="41">
      <t>マンエン</t>
    </rPh>
    <phoneticPr fontId="4"/>
  </si>
  <si>
    <t>(参考例)</t>
    <rPh sb="1" eb="2">
      <t>サン</t>
    </rPh>
    <rPh sb="2" eb="3">
      <t>コウ</t>
    </rPh>
    <rPh sb="3" eb="4">
      <t>レイ</t>
    </rPh>
    <phoneticPr fontId="4"/>
  </si>
  <si>
    <t>に必要な数字および金額を入力してください。</t>
    <rPh sb="1" eb="3">
      <t>ヒツヨウ</t>
    </rPh>
    <rPh sb="4" eb="6">
      <t>スウジ</t>
    </rPh>
    <rPh sb="9" eb="11">
      <t>キンガク</t>
    </rPh>
    <rPh sb="12" eb="14">
      <t>ニュウリョク</t>
    </rPh>
    <phoneticPr fontId="4"/>
  </si>
  <si>
    <t>短期大学の減免額</t>
    <phoneticPr fontId="4"/>
  </si>
  <si>
    <t>支援区分</t>
    <rPh sb="0" eb="2">
      <t>シエン</t>
    </rPh>
    <rPh sb="2" eb="4">
      <t>クブン</t>
    </rPh>
    <phoneticPr fontId="4"/>
  </si>
  <si>
    <t>入学金</t>
    <rPh sb="0" eb="3">
      <t>ニュウガクキン</t>
    </rPh>
    <phoneticPr fontId="4"/>
  </si>
  <si>
    <t>授業料等(年)</t>
    <rPh sb="0" eb="2">
      <t>ジュギョウ</t>
    </rPh>
    <rPh sb="2" eb="3">
      <t>リョウ</t>
    </rPh>
    <rPh sb="3" eb="4">
      <t>トウ</t>
    </rPh>
    <rPh sb="5" eb="6">
      <t>ネン</t>
    </rPh>
    <phoneticPr fontId="4"/>
  </si>
  <si>
    <t>※第Ⅰ区分＝「1」、第Ⅱ区分＝「2」、第Ⅲ区分＝「3」</t>
    <rPh sb="1" eb="2">
      <t>ダイ</t>
    </rPh>
    <rPh sb="3" eb="5">
      <t>クブン</t>
    </rPh>
    <rPh sb="10" eb="11">
      <t>ダイ</t>
    </rPh>
    <rPh sb="12" eb="14">
      <t>クブン</t>
    </rPh>
    <rPh sb="19" eb="20">
      <t>ダイ</t>
    </rPh>
    <rPh sb="21" eb="23">
      <t>クブン</t>
    </rPh>
    <phoneticPr fontId="4"/>
  </si>
  <si>
    <t>第Ⅰ区分</t>
    <rPh sb="0" eb="1">
      <t>ダイ</t>
    </rPh>
    <rPh sb="2" eb="4">
      <t>クブン</t>
    </rPh>
    <phoneticPr fontId="4"/>
  </si>
  <si>
    <t>給付型</t>
    <rPh sb="0" eb="3">
      <t>キュウフガタ</t>
    </rPh>
    <phoneticPr fontId="4"/>
  </si>
  <si>
    <t>年数</t>
    <rPh sb="0" eb="2">
      <t>ネンスウ</t>
    </rPh>
    <phoneticPr fontId="4"/>
  </si>
  <si>
    <t>給付型奨学金</t>
    <rPh sb="0" eb="3">
      <t>キュウフガタ</t>
    </rPh>
    <rPh sb="3" eb="6">
      <t>ショウガクキン</t>
    </rPh>
    <phoneticPr fontId="4"/>
  </si>
  <si>
    <t>※受給する場合＝「1」、受給しない場合＝「2」</t>
    <rPh sb="1" eb="3">
      <t>ジュキュウ</t>
    </rPh>
    <rPh sb="5" eb="7">
      <t>バアイ</t>
    </rPh>
    <rPh sb="12" eb="14">
      <t>ジュキュウ</t>
    </rPh>
    <rPh sb="17" eb="19">
      <t>バアイ</t>
    </rPh>
    <phoneticPr fontId="4"/>
  </si>
  <si>
    <t>第Ⅱ区分</t>
    <rPh sb="0" eb="1">
      <t>ダイ</t>
    </rPh>
    <rPh sb="2" eb="4">
      <t>クブン</t>
    </rPh>
    <phoneticPr fontId="4"/>
  </si>
  <si>
    <t>修学期間（年数）</t>
    <rPh sb="0" eb="2">
      <t>シュウガク</t>
    </rPh>
    <rPh sb="2" eb="4">
      <t>キカン</t>
    </rPh>
    <rPh sb="5" eb="7">
      <t>ネンスウ</t>
    </rPh>
    <phoneticPr fontId="4"/>
  </si>
  <si>
    <t>第Ⅲ区分</t>
    <rPh sb="0" eb="1">
      <t>ダイ</t>
    </rPh>
    <rPh sb="2" eb="4">
      <t>クブン</t>
    </rPh>
    <phoneticPr fontId="4"/>
  </si>
  <si>
    <t>借用期間（月数）</t>
    <rPh sb="0" eb="2">
      <t>シャクヨウ</t>
    </rPh>
    <rPh sb="2" eb="4">
      <t>キカン</t>
    </rPh>
    <rPh sb="5" eb="7">
      <t>ツキスウ</t>
    </rPh>
    <phoneticPr fontId="4"/>
  </si>
  <si>
    <r>
      <t>※修学資金の貸付を希望する</t>
    </r>
    <r>
      <rPr>
        <b/>
        <u/>
        <sz val="10"/>
        <color theme="1"/>
        <rFont val="游ゴシック"/>
        <family val="3"/>
        <charset val="128"/>
        <scheme val="minor"/>
      </rPr>
      <t>月数</t>
    </r>
    <r>
      <rPr>
        <sz val="10"/>
        <color theme="1"/>
        <rFont val="游ゴシック"/>
        <family val="2"/>
        <charset val="128"/>
        <scheme val="minor"/>
      </rPr>
      <t>（例：2年間の場合は「24」）</t>
    </r>
    <rPh sb="1" eb="3">
      <t>シュウガク</t>
    </rPh>
    <rPh sb="3" eb="5">
      <t>シキン</t>
    </rPh>
    <rPh sb="6" eb="8">
      <t>カシツケ</t>
    </rPh>
    <rPh sb="9" eb="11">
      <t>キボウ</t>
    </rPh>
    <rPh sb="13" eb="15">
      <t>ツキスウ</t>
    </rPh>
    <rPh sb="16" eb="17">
      <t>レイ</t>
    </rPh>
    <rPh sb="19" eb="21">
      <t>ネンカン</t>
    </rPh>
    <rPh sb="22" eb="24">
      <t>バアイ</t>
    </rPh>
    <phoneticPr fontId="4"/>
  </si>
  <si>
    <t>※実際の授業料等が62万円未満の場合、減免額が変わります。</t>
    <rPh sb="1" eb="3">
      <t>ジッサイ</t>
    </rPh>
    <rPh sb="4" eb="7">
      <t>ジュギョウリョウ</t>
    </rPh>
    <rPh sb="7" eb="8">
      <t>トウ</t>
    </rPh>
    <rPh sb="11" eb="13">
      <t>マンエン</t>
    </rPh>
    <rPh sb="13" eb="15">
      <t>ミマン</t>
    </rPh>
    <rPh sb="16" eb="18">
      <t>バアイ</t>
    </rPh>
    <rPh sb="19" eb="21">
      <t>ゲンメン</t>
    </rPh>
    <rPh sb="21" eb="22">
      <t>ガク</t>
    </rPh>
    <rPh sb="23" eb="24">
      <t>カ</t>
    </rPh>
    <phoneticPr fontId="4"/>
  </si>
  <si>
    <t>修学に係る費用</t>
    <rPh sb="0" eb="2">
      <t>シュウガク</t>
    </rPh>
    <rPh sb="3" eb="4">
      <t>カカ</t>
    </rPh>
    <rPh sb="5" eb="7">
      <t>ヒヨウ</t>
    </rPh>
    <phoneticPr fontId="4"/>
  </si>
  <si>
    <t>修学資金の申請可能額</t>
    <rPh sb="0" eb="2">
      <t>シュウガク</t>
    </rPh>
    <rPh sb="2" eb="4">
      <t>シキン</t>
    </rPh>
    <rPh sb="5" eb="7">
      <t>シンセイ</t>
    </rPh>
    <rPh sb="7" eb="9">
      <t>カノウ</t>
    </rPh>
    <rPh sb="9" eb="10">
      <t>ガク</t>
    </rPh>
    <phoneticPr fontId="4"/>
  </si>
  <si>
    <t>申請額</t>
    <rPh sb="0" eb="2">
      <t>シンセイ</t>
    </rPh>
    <rPh sb="2" eb="3">
      <t>ガク</t>
    </rPh>
    <phoneticPr fontId="4"/>
  </si>
  <si>
    <t>項目</t>
    <rPh sb="0" eb="2">
      <t>コウモク</t>
    </rPh>
    <phoneticPr fontId="4"/>
  </si>
  <si>
    <t>所要金額</t>
    <rPh sb="0" eb="2">
      <t>ショヨウ</t>
    </rPh>
    <rPh sb="2" eb="4">
      <t>キンガク</t>
    </rPh>
    <phoneticPr fontId="4"/>
  </si>
  <si>
    <t>高等教育の修学支援
新制度の減免額
（給付額）</t>
    <rPh sb="0" eb="2">
      <t>コウトウ</t>
    </rPh>
    <rPh sb="2" eb="4">
      <t>キョウイク</t>
    </rPh>
    <rPh sb="5" eb="7">
      <t>シュウガク</t>
    </rPh>
    <rPh sb="7" eb="9">
      <t>シエン</t>
    </rPh>
    <rPh sb="10" eb="13">
      <t>シンセイド</t>
    </rPh>
    <rPh sb="14" eb="16">
      <t>ゲンメン</t>
    </rPh>
    <rPh sb="16" eb="17">
      <t>ガク</t>
    </rPh>
    <rPh sb="19" eb="21">
      <t>キュウフ</t>
    </rPh>
    <rPh sb="21" eb="22">
      <t>ガク</t>
    </rPh>
    <phoneticPr fontId="4"/>
  </si>
  <si>
    <t>自己負担額</t>
    <rPh sb="0" eb="2">
      <t>ジコ</t>
    </rPh>
    <rPh sb="2" eb="4">
      <t>フタン</t>
    </rPh>
    <rPh sb="4" eb="5">
      <t>ガク</t>
    </rPh>
    <phoneticPr fontId="4"/>
  </si>
  <si>
    <t>金額</t>
    <rPh sb="0" eb="2">
      <t>キンガク</t>
    </rPh>
    <phoneticPr fontId="4"/>
  </si>
  <si>
    <t>金　額
(千円単位）</t>
    <rPh sb="0" eb="1">
      <t>キン</t>
    </rPh>
    <rPh sb="2" eb="3">
      <t>ガク</t>
    </rPh>
    <rPh sb="5" eb="6">
      <t>セン</t>
    </rPh>
    <rPh sb="6" eb="7">
      <t>エン</t>
    </rPh>
    <rPh sb="7" eb="9">
      <t>タンイ</t>
    </rPh>
    <phoneticPr fontId="4"/>
  </si>
  <si>
    <t>入学金   　①</t>
    <rPh sb="0" eb="3">
      <t>ニュウガクキン</t>
    </rPh>
    <phoneticPr fontId="4"/>
  </si>
  <si>
    <t>入学準備金</t>
    <rPh sb="0" eb="2">
      <t>ニュウガク</t>
    </rPh>
    <rPh sb="2" eb="4">
      <t>ジュンビ</t>
    </rPh>
    <rPh sb="4" eb="5">
      <t>キン</t>
    </rPh>
    <phoneticPr fontId="4"/>
  </si>
  <si>
    <t>↓基本月額(目安)</t>
    <rPh sb="1" eb="3">
      <t>キホン</t>
    </rPh>
    <rPh sb="3" eb="5">
      <t>ゲツガク</t>
    </rPh>
    <rPh sb="6" eb="8">
      <t>メヤス</t>
    </rPh>
    <phoneticPr fontId="4"/>
  </si>
  <si>
    <t>授業料等　②</t>
    <rPh sb="0" eb="3">
      <t>ジュギョウリョウ</t>
    </rPh>
    <rPh sb="3" eb="4">
      <t>トウ</t>
    </rPh>
    <phoneticPr fontId="4"/>
  </si>
  <si>
    <t>修学資金</t>
    <rPh sb="0" eb="2">
      <t>シュウガク</t>
    </rPh>
    <rPh sb="2" eb="4">
      <t>シキン</t>
    </rPh>
    <phoneticPr fontId="4"/>
  </si>
  <si>
    <t>※授業料減免額により演算修正が必要です。</t>
    <rPh sb="1" eb="4">
      <t>ジュギョウリョウ</t>
    </rPh>
    <rPh sb="4" eb="6">
      <t>ゲンメン</t>
    </rPh>
    <rPh sb="6" eb="7">
      <t>ガク</t>
    </rPh>
    <rPh sb="10" eb="12">
      <t>エンザン</t>
    </rPh>
    <rPh sb="12" eb="14">
      <t>シュウセイ</t>
    </rPh>
    <rPh sb="15" eb="17">
      <t>ヒツヨウ</t>
    </rPh>
    <phoneticPr fontId="4"/>
  </si>
  <si>
    <r>
      <t>就職準備金</t>
    </r>
    <r>
      <rPr>
        <sz val="10"/>
        <color theme="1"/>
        <rFont val="游ゴシック"/>
        <family val="3"/>
        <charset val="128"/>
        <scheme val="minor"/>
      </rPr>
      <t>※</t>
    </r>
    <rPh sb="0" eb="2">
      <t>シュウショク</t>
    </rPh>
    <rPh sb="2" eb="4">
      <t>ジュンビ</t>
    </rPh>
    <rPh sb="4" eb="5">
      <t>キン</t>
    </rPh>
    <phoneticPr fontId="4"/>
  </si>
  <si>
    <t>※卒業年度のみ</t>
    <rPh sb="1" eb="3">
      <t>ソツギョウ</t>
    </rPh>
    <rPh sb="3" eb="5">
      <t>ネンド</t>
    </rPh>
    <phoneticPr fontId="4"/>
  </si>
  <si>
    <r>
      <rPr>
        <b/>
        <sz val="11"/>
        <color theme="1"/>
        <rFont val="游ゴシック"/>
        <family val="3"/>
        <charset val="128"/>
        <scheme val="minor"/>
      </rPr>
      <t>（所要金額の記入方法）</t>
    </r>
    <r>
      <rPr>
        <sz val="11"/>
        <color theme="1"/>
        <rFont val="游ゴシック"/>
        <family val="2"/>
        <charset val="128"/>
        <scheme val="minor"/>
      </rPr>
      <t xml:space="preserve">
※「入学金」①は各大学等が設定している金額を記入する。
※「授業料等」②について
(1）各大学等が設定している</t>
    </r>
    <r>
      <rPr>
        <u/>
        <sz val="11"/>
        <color theme="1"/>
        <rFont val="游ゴシック"/>
        <family val="3"/>
        <charset val="128"/>
        <scheme val="minor"/>
      </rPr>
      <t>授業料に加え、実習費や研究費、施設整備費等の学業に必要な経費を含</t>
    </r>
    <r>
      <rPr>
        <sz val="11"/>
        <color theme="1"/>
        <rFont val="游ゴシック"/>
        <family val="2"/>
        <charset val="128"/>
        <scheme val="minor"/>
      </rPr>
      <t xml:space="preserve">んでください。（年間金額)
「所要金額」は、2年制の場合は2年間の「授業料等」上記(1）の合計金額を記入する。
(2）「修学期間(年数)」は就学期間の合計年数を選択してください。
</t>
    </r>
    <rPh sb="6" eb="8">
      <t>キニュウ</t>
    </rPh>
    <rPh sb="8" eb="10">
      <t>ホウホウ</t>
    </rPh>
    <rPh sb="14" eb="16">
      <t>ニュウガク</t>
    </rPh>
    <rPh sb="16" eb="17">
      <t>キン</t>
    </rPh>
    <rPh sb="20" eb="21">
      <t>カク</t>
    </rPh>
    <rPh sb="21" eb="23">
      <t>ダイガク</t>
    </rPh>
    <rPh sb="23" eb="24">
      <t>トウ</t>
    </rPh>
    <rPh sb="25" eb="27">
      <t>セッテイ</t>
    </rPh>
    <rPh sb="31" eb="33">
      <t>キンガク</t>
    </rPh>
    <rPh sb="34" eb="36">
      <t>キニュウ</t>
    </rPh>
    <rPh sb="42" eb="44">
      <t>ジュギョウ</t>
    </rPh>
    <rPh sb="44" eb="45">
      <t>リョウ</t>
    </rPh>
    <rPh sb="45" eb="46">
      <t>トウ</t>
    </rPh>
    <rPh sb="56" eb="57">
      <t>カク</t>
    </rPh>
    <rPh sb="57" eb="59">
      <t>ダイガク</t>
    </rPh>
    <rPh sb="59" eb="60">
      <t>トウ</t>
    </rPh>
    <rPh sb="61" eb="63">
      <t>セッテイ</t>
    </rPh>
    <rPh sb="67" eb="70">
      <t>ジュギョウリョウ</t>
    </rPh>
    <rPh sb="71" eb="72">
      <t>クワ</t>
    </rPh>
    <rPh sb="78" eb="81">
      <t>ケンキュウヒ</t>
    </rPh>
    <rPh sb="107" eb="109">
      <t>ネンカン</t>
    </rPh>
    <rPh sb="109" eb="110">
      <t>キン</t>
    </rPh>
    <rPh sb="110" eb="111">
      <t>ガク</t>
    </rPh>
    <rPh sb="138" eb="140">
      <t>ジョウキ</t>
    </rPh>
    <rPh sb="159" eb="161">
      <t>シュウガク</t>
    </rPh>
    <rPh sb="169" eb="173">
      <t>シュウガクキカン</t>
    </rPh>
    <rPh sb="176" eb="178">
      <t>ネンスウ</t>
    </rPh>
    <rPh sb="179" eb="181">
      <t>センタク</t>
    </rPh>
    <phoneticPr fontId="4"/>
  </si>
  <si>
    <t>合計</t>
    <rPh sb="0" eb="2">
      <t>ゴウケイ</t>
    </rPh>
    <phoneticPr fontId="4"/>
  </si>
  <si>
    <t>入学金　   ①</t>
    <rPh sb="0" eb="3">
      <t>ニュウガクキン</t>
    </rPh>
    <phoneticPr fontId="4"/>
  </si>
  <si>
    <t>保育士修学資金貸付の申請額シミュレーション　【専門学校（私立・昼間部）／※入学金が16万円未満の場合】</t>
    <rPh sb="3" eb="5">
      <t>シュウガク</t>
    </rPh>
    <rPh sb="5" eb="7">
      <t>シキン</t>
    </rPh>
    <rPh sb="7" eb="9">
      <t>カシツケ</t>
    </rPh>
    <rPh sb="10" eb="12">
      <t>シンセイ</t>
    </rPh>
    <rPh sb="12" eb="13">
      <t>ガク</t>
    </rPh>
    <rPh sb="23" eb="25">
      <t>センモン</t>
    </rPh>
    <rPh sb="25" eb="27">
      <t>ガッコウ</t>
    </rPh>
    <phoneticPr fontId="4"/>
  </si>
  <si>
    <t>専門学校の減免額</t>
    <rPh sb="0" eb="2">
      <t>センモン</t>
    </rPh>
    <rPh sb="2" eb="4">
      <t>ガッコウ</t>
    </rPh>
    <phoneticPr fontId="4"/>
  </si>
  <si>
    <t>※実際の授業料等が59万円未満の場合、減免額が変わります。</t>
    <rPh sb="1" eb="3">
      <t>ジッサイ</t>
    </rPh>
    <rPh sb="4" eb="7">
      <t>ジュギョウリョウ</t>
    </rPh>
    <rPh sb="7" eb="8">
      <t>トウ</t>
    </rPh>
    <rPh sb="11" eb="13">
      <t>マンエン</t>
    </rPh>
    <rPh sb="13" eb="15">
      <t>ミマン</t>
    </rPh>
    <rPh sb="16" eb="18">
      <t>バアイ</t>
    </rPh>
    <rPh sb="19" eb="21">
      <t>ゲンメン</t>
    </rPh>
    <rPh sb="21" eb="22">
      <t>ガク</t>
    </rPh>
    <rPh sb="23" eb="24">
      <t>カ</t>
    </rPh>
    <phoneticPr fontId="4"/>
  </si>
  <si>
    <t>保育士修学資金貸付の申請額シミュレーション　【大学（私立）／※入学金が26万円未満の場合】</t>
    <rPh sb="0" eb="3">
      <t>ホイクシ</t>
    </rPh>
    <rPh sb="3" eb="5">
      <t>シュウガク</t>
    </rPh>
    <rPh sb="5" eb="7">
      <t>シキン</t>
    </rPh>
    <rPh sb="7" eb="9">
      <t>カシツケ</t>
    </rPh>
    <rPh sb="10" eb="12">
      <t>シンセイ</t>
    </rPh>
    <rPh sb="12" eb="13">
      <t>ガク</t>
    </rPh>
    <rPh sb="23" eb="25">
      <t>ダイガク</t>
    </rPh>
    <rPh sb="26" eb="28">
      <t>シリツ</t>
    </rPh>
    <rPh sb="28" eb="29">
      <t>マベ</t>
    </rPh>
    <rPh sb="37" eb="39">
      <t>マンエン</t>
    </rPh>
    <phoneticPr fontId="4"/>
  </si>
  <si>
    <t>大学の減免額</t>
    <rPh sb="0" eb="2">
      <t>ダイガク</t>
    </rPh>
    <phoneticPr fontId="4"/>
  </si>
  <si>
    <t>※実際の授業料等が70万円未満の場合、減免額が変わります。</t>
    <rPh sb="1" eb="3">
      <t>ジッサイ</t>
    </rPh>
    <rPh sb="4" eb="7">
      <t>ジュギョウリョウ</t>
    </rPh>
    <rPh sb="7" eb="8">
      <t>トウ</t>
    </rPh>
    <rPh sb="11" eb="13">
      <t>マンエン</t>
    </rPh>
    <rPh sb="13" eb="15">
      <t>ミマン</t>
    </rPh>
    <rPh sb="16" eb="18">
      <t>バアイ</t>
    </rPh>
    <rPh sb="19" eb="21">
      <t>ゲンメン</t>
    </rPh>
    <rPh sb="21" eb="22">
      <t>ガク</t>
    </rPh>
    <rPh sb="23" eb="24">
      <t>カ</t>
    </rPh>
    <phoneticPr fontId="4"/>
  </si>
  <si>
    <t>金　額</t>
    <rPh sb="0" eb="1">
      <t>キン</t>
    </rPh>
    <rPh sb="2" eb="3">
      <t>ガク</t>
    </rPh>
    <phoneticPr fontId="4"/>
  </si>
  <si>
    <t>入学金　 　①</t>
    <rPh sb="0" eb="3">
      <t>ニュウガクキン</t>
    </rPh>
    <phoneticPr fontId="4"/>
  </si>
  <si>
    <r>
      <t>※令和6年度以降の修学期間の合計</t>
    </r>
    <r>
      <rPr>
        <b/>
        <u/>
        <sz val="10"/>
        <color theme="1"/>
        <rFont val="游ゴシック"/>
        <family val="3"/>
        <charset val="128"/>
        <scheme val="minor"/>
      </rPr>
      <t>年数</t>
    </r>
    <rPh sb="1" eb="3">
      <t>レイワ</t>
    </rPh>
    <rPh sb="4" eb="6">
      <t>ネンド</t>
    </rPh>
    <rPh sb="6" eb="8">
      <t>イコウ</t>
    </rPh>
    <rPh sb="9" eb="11">
      <t>シュウガク</t>
    </rPh>
    <rPh sb="11" eb="13">
      <t>キカン</t>
    </rPh>
    <rPh sb="14" eb="16">
      <t>ゴウケイ</t>
    </rPh>
    <rPh sb="16" eb="18">
      <t>ネンスウ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</si>
</sst>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u/>
      <sz val="10"/>
      <color theme="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9"/>
      <color rgb="FFFF0000"/>
      <name val="游ゴシック"/>
      <family val="2"/>
      <charset val="128"/>
      <scheme val="minor"/>
    </font>
    <font>
      <u/>
      <sz val="11"/>
      <color theme="1"/>
      <name val="游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8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0" fillId="2" borderId="1" xfId="0" applyFill="1" applyBorder="1">
      <alignment vertical="center"/>
    </xf>
    <xf numFmtId="0" fontId="0" fillId="0" borderId="2" xfId="0" applyBorder="1" applyAlignment="1">
      <alignment horizontal="center" vertical="center"/>
    </xf>
    <xf numFmtId="0" fontId="6" fillId="0" borderId="0" xfId="0" applyFont="1">
      <alignment vertical="center"/>
    </xf>
    <xf numFmtId="0" fontId="0" fillId="2" borderId="1" xfId="0" applyFill="1" applyBorder="1" applyProtection="1">
      <alignment vertical="center"/>
      <protection locked="0"/>
    </xf>
    <xf numFmtId="0" fontId="0" fillId="0" borderId="2" xfId="0" applyBorder="1" applyAlignment="1">
      <alignment horizontal="right" vertical="center"/>
    </xf>
    <xf numFmtId="38" fontId="0" fillId="2" borderId="1" xfId="1" applyFont="1" applyFill="1" applyBorder="1" applyProtection="1">
      <alignment vertical="center"/>
      <protection locked="0"/>
    </xf>
    <xf numFmtId="38" fontId="0" fillId="3" borderId="2" xfId="1" applyFont="1" applyFill="1" applyBorder="1">
      <alignment vertical="center"/>
    </xf>
    <xf numFmtId="0" fontId="0" fillId="0" borderId="4" xfId="0" applyBorder="1" applyAlignment="1">
      <alignment horizontal="center" vertical="center"/>
    </xf>
    <xf numFmtId="38" fontId="0" fillId="0" borderId="2" xfId="1" applyFont="1" applyBorder="1">
      <alignment vertical="center"/>
    </xf>
    <xf numFmtId="0" fontId="0" fillId="0" borderId="2" xfId="0" applyBorder="1">
      <alignment vertical="center"/>
    </xf>
    <xf numFmtId="0" fontId="0" fillId="0" borderId="4" xfId="0" applyBorder="1">
      <alignment vertical="center"/>
    </xf>
    <xf numFmtId="0" fontId="0" fillId="0" borderId="0" xfId="0" applyAlignment="1">
      <alignment vertical="center" shrinkToFit="1"/>
    </xf>
    <xf numFmtId="0" fontId="0" fillId="4" borderId="4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/>
    </xf>
    <xf numFmtId="0" fontId="3" fillId="6" borderId="8" xfId="0" applyFont="1" applyFill="1" applyBorder="1" applyAlignment="1">
      <alignment horizontal="center" vertical="center" wrapText="1"/>
    </xf>
    <xf numFmtId="38" fontId="0" fillId="0" borderId="8" xfId="1" applyFont="1" applyFill="1" applyBorder="1">
      <alignment vertical="center"/>
    </xf>
    <xf numFmtId="38" fontId="0" fillId="0" borderId="7" xfId="1" applyFont="1" applyBorder="1" applyAlignment="1">
      <alignment horizontal="right" vertical="center"/>
    </xf>
    <xf numFmtId="38" fontId="0" fillId="0" borderId="6" xfId="1" applyFont="1" applyBorder="1">
      <alignment vertical="center"/>
    </xf>
    <xf numFmtId="38" fontId="10" fillId="0" borderId="4" xfId="1" applyFont="1" applyFill="1" applyBorder="1" applyAlignment="1">
      <alignment horizontal="right" vertical="center"/>
    </xf>
    <xf numFmtId="38" fontId="0" fillId="2" borderId="9" xfId="1" applyFont="1" applyFill="1" applyBorder="1" applyProtection="1">
      <alignment vertical="center"/>
      <protection locked="0"/>
    </xf>
    <xf numFmtId="38" fontId="0" fillId="0" borderId="0" xfId="1" applyFont="1" applyBorder="1" applyAlignment="1">
      <alignment vertical="center" shrinkToFit="1"/>
    </xf>
    <xf numFmtId="38" fontId="0" fillId="0" borderId="0" xfId="0" applyNumberFormat="1">
      <alignment vertical="center"/>
    </xf>
    <xf numFmtId="38" fontId="0" fillId="3" borderId="10" xfId="1" applyFont="1" applyFill="1" applyBorder="1" applyAlignment="1">
      <alignment horizontal="right" vertical="center"/>
    </xf>
    <xf numFmtId="38" fontId="0" fillId="0" borderId="4" xfId="1" applyFont="1" applyBorder="1">
      <alignment vertical="center"/>
    </xf>
    <xf numFmtId="38" fontId="0" fillId="2" borderId="11" xfId="1" applyFont="1" applyFill="1" applyBorder="1" applyProtection="1">
      <alignment vertical="center"/>
      <protection locked="0"/>
    </xf>
    <xf numFmtId="38" fontId="0" fillId="0" borderId="7" xfId="1" applyFont="1" applyBorder="1">
      <alignment vertical="center"/>
    </xf>
    <xf numFmtId="38" fontId="0" fillId="7" borderId="0" xfId="1" applyFont="1" applyFill="1" applyBorder="1" applyProtection="1">
      <alignment vertical="center"/>
      <protection locked="0"/>
    </xf>
    <xf numFmtId="38" fontId="11" fillId="0" borderId="0" xfId="1" applyFont="1" applyBorder="1" applyAlignment="1">
      <alignment horizontal="left" vertical="top" wrapText="1"/>
    </xf>
    <xf numFmtId="38" fontId="0" fillId="0" borderId="0" xfId="1" applyFont="1" applyBorder="1">
      <alignment vertical="center"/>
    </xf>
    <xf numFmtId="38" fontId="0" fillId="2" borderId="12" xfId="1" applyFont="1" applyFill="1" applyBorder="1" applyProtection="1">
      <alignment vertical="center"/>
      <protection locked="0"/>
    </xf>
    <xf numFmtId="38" fontId="7" fillId="0" borderId="0" xfId="1" applyFont="1" applyBorder="1" applyAlignment="1">
      <alignment vertical="center"/>
    </xf>
    <xf numFmtId="0" fontId="0" fillId="0" borderId="13" xfId="0" applyBorder="1" applyAlignment="1">
      <alignment horizontal="center" vertical="center"/>
    </xf>
    <xf numFmtId="38" fontId="0" fillId="0" borderId="14" xfId="1" applyFont="1" applyBorder="1">
      <alignment vertical="center"/>
    </xf>
    <xf numFmtId="38" fontId="0" fillId="2" borderId="15" xfId="1" applyFont="1" applyFill="1" applyBorder="1" applyProtection="1">
      <alignment vertical="center"/>
      <protection locked="0"/>
    </xf>
    <xf numFmtId="0" fontId="0" fillId="0" borderId="5" xfId="0" applyBorder="1">
      <alignment vertical="center"/>
    </xf>
    <xf numFmtId="0" fontId="0" fillId="0" borderId="5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right" vertical="center"/>
    </xf>
    <xf numFmtId="38" fontId="0" fillId="0" borderId="16" xfId="1" applyFont="1" applyBorder="1">
      <alignment vertical="center"/>
    </xf>
    <xf numFmtId="38" fontId="0" fillId="0" borderId="17" xfId="1" applyFont="1" applyFill="1" applyBorder="1">
      <alignment vertical="center"/>
    </xf>
    <xf numFmtId="38" fontId="0" fillId="0" borderId="18" xfId="1" applyFont="1" applyFill="1" applyBorder="1">
      <alignment vertical="center"/>
    </xf>
    <xf numFmtId="38" fontId="0" fillId="0" borderId="2" xfId="1" applyFont="1" applyBorder="1" applyAlignment="1">
      <alignment horizontal="right" vertical="center"/>
    </xf>
    <xf numFmtId="38" fontId="0" fillId="2" borderId="15" xfId="1" applyFont="1" applyFill="1" applyBorder="1" applyAlignment="1" applyProtection="1">
      <alignment vertical="center"/>
      <protection locked="0"/>
    </xf>
    <xf numFmtId="0" fontId="6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7" fillId="0" borderId="3" xfId="0" applyFont="1" applyBorder="1" applyAlignment="1">
      <alignment vertical="center" shrinkToFit="1"/>
    </xf>
    <xf numFmtId="0" fontId="8" fillId="0" borderId="0" xfId="0" applyFont="1" applyAlignment="1">
      <alignment vertical="center" shrinkToFit="1"/>
    </xf>
    <xf numFmtId="0" fontId="8" fillId="0" borderId="3" xfId="0" applyFont="1" applyBorder="1">
      <alignment vertical="center"/>
    </xf>
    <xf numFmtId="0" fontId="8" fillId="0" borderId="0" xfId="0" applyFont="1">
      <alignment vertical="center"/>
    </xf>
    <xf numFmtId="0" fontId="7" fillId="0" borderId="3" xfId="0" applyFont="1" applyBorder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vertical="center" shrinkToFit="1"/>
    </xf>
    <xf numFmtId="0" fontId="2" fillId="0" borderId="5" xfId="0" applyFont="1" applyBorder="1" applyAlignment="1">
      <alignment vertical="center" shrinkToFit="1"/>
    </xf>
    <xf numFmtId="0" fontId="0" fillId="4" borderId="4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5" fillId="0" borderId="0" xfId="0" applyFont="1" applyAlignment="1">
      <alignment horizontal="right" vertical="center"/>
    </xf>
  </cellXfs>
  <cellStyles count="2">
    <cellStyle name="桁区切り" xfId="1" builtinId="6"/>
    <cellStyle name="標準" xfId="0" builtinId="0"/>
  </cellStyles>
  <dxfs count="4"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A77243-42D2-4FA9-BDF1-2B8403CA8069}">
  <sheetPr>
    <tabColor rgb="FFFFFF00"/>
  </sheetPr>
  <dimension ref="B1:M20"/>
  <sheetViews>
    <sheetView tabSelected="1" zoomScaleNormal="100" zoomScaleSheetLayoutView="106" workbookViewId="0"/>
  </sheetViews>
  <sheetFormatPr defaultRowHeight="18.75" x14ac:dyDescent="0.4"/>
  <cols>
    <col min="1" max="1" width="2.625" customWidth="1"/>
    <col min="2" max="2" width="15.75" customWidth="1"/>
    <col min="3" max="3" width="16.125" customWidth="1"/>
    <col min="4" max="4" width="19" customWidth="1"/>
    <col min="5" max="6" width="15.625" customWidth="1"/>
    <col min="7" max="7" width="14.125" customWidth="1"/>
    <col min="8" max="8" width="16.625" customWidth="1"/>
    <col min="9" max="9" width="14.625" customWidth="1"/>
    <col min="10" max="10" width="3.875" customWidth="1"/>
  </cols>
  <sheetData>
    <row r="1" spans="2:13" ht="15.75" customHeight="1" x14ac:dyDescent="0.4">
      <c r="B1" s="1" t="s">
        <v>0</v>
      </c>
      <c r="H1" s="2" t="s">
        <v>1</v>
      </c>
    </row>
    <row r="2" spans="2:13" ht="19.5" thickBot="1" x14ac:dyDescent="0.45">
      <c r="B2" s="1"/>
    </row>
    <row r="3" spans="2:13" ht="20.25" thickTop="1" thickBot="1" x14ac:dyDescent="0.45">
      <c r="B3" s="3"/>
      <c r="C3" t="s">
        <v>2</v>
      </c>
      <c r="G3" s="1" t="s">
        <v>3</v>
      </c>
    </row>
    <row r="4" spans="2:13" ht="20.25" thickTop="1" thickBot="1" x14ac:dyDescent="0.45">
      <c r="B4" s="1"/>
      <c r="G4" s="4" t="s">
        <v>4</v>
      </c>
      <c r="H4" s="4" t="s">
        <v>5</v>
      </c>
      <c r="I4" s="4" t="s">
        <v>6</v>
      </c>
    </row>
    <row r="5" spans="2:13" ht="20.25" thickTop="1" thickBot="1" x14ac:dyDescent="0.45">
      <c r="B5" s="5" t="s">
        <v>4</v>
      </c>
      <c r="C5" s="6">
        <v>1</v>
      </c>
      <c r="D5" s="54" t="s">
        <v>7</v>
      </c>
      <c r="E5" s="55"/>
      <c r="F5" s="55"/>
      <c r="G5" s="7" t="s">
        <v>8</v>
      </c>
      <c r="H5" s="8">
        <v>200000</v>
      </c>
      <c r="I5" s="9">
        <v>620000</v>
      </c>
      <c r="K5" s="4" t="s">
        <v>4</v>
      </c>
      <c r="L5" s="10" t="s">
        <v>9</v>
      </c>
      <c r="M5" s="4" t="s">
        <v>10</v>
      </c>
    </row>
    <row r="6" spans="2:13" ht="20.25" thickTop="1" thickBot="1" x14ac:dyDescent="0.45">
      <c r="B6" s="5" t="s">
        <v>11</v>
      </c>
      <c r="C6" s="6">
        <v>1</v>
      </c>
      <c r="D6" s="56" t="s">
        <v>12</v>
      </c>
      <c r="E6" s="57"/>
      <c r="F6" s="57"/>
      <c r="G6" s="7" t="s">
        <v>13</v>
      </c>
      <c r="H6" s="11">
        <f>ROUNDUP(H5*2/3,-2)</f>
        <v>133400</v>
      </c>
      <c r="I6" s="9">
        <f>ROUNDUP(I5*2/3,-2)</f>
        <v>413400</v>
      </c>
      <c r="K6" s="12">
        <v>1</v>
      </c>
      <c r="L6" s="13">
        <v>1</v>
      </c>
      <c r="M6" s="12">
        <v>1</v>
      </c>
    </row>
    <row r="7" spans="2:13" ht="20.25" thickTop="1" thickBot="1" x14ac:dyDescent="0.45">
      <c r="B7" s="5" t="s">
        <v>14</v>
      </c>
      <c r="C7" s="6">
        <v>2</v>
      </c>
      <c r="D7" s="58" t="s">
        <v>47</v>
      </c>
      <c r="E7" s="59"/>
      <c r="F7" s="59"/>
      <c r="G7" s="7" t="s">
        <v>15</v>
      </c>
      <c r="H7" s="11">
        <f>ROUNDUP(H5/3,-2)</f>
        <v>66700</v>
      </c>
      <c r="I7" s="9">
        <f>ROUNDUP(I5/3,-2)</f>
        <v>206700</v>
      </c>
      <c r="K7" s="12">
        <v>2</v>
      </c>
      <c r="L7" s="13">
        <v>2</v>
      </c>
      <c r="M7" s="12">
        <v>2</v>
      </c>
    </row>
    <row r="8" spans="2:13" ht="20.25" thickTop="1" thickBot="1" x14ac:dyDescent="0.45">
      <c r="B8" s="14" t="s">
        <v>16</v>
      </c>
      <c r="C8" s="6">
        <v>24</v>
      </c>
      <c r="D8" s="54" t="s">
        <v>17</v>
      </c>
      <c r="E8" s="60"/>
      <c r="F8" s="60"/>
      <c r="G8" s="61" t="s">
        <v>18</v>
      </c>
      <c r="H8" s="61"/>
      <c r="I8" s="61"/>
      <c r="K8" s="12">
        <v>3</v>
      </c>
      <c r="M8" s="12">
        <v>3</v>
      </c>
    </row>
    <row r="9" spans="2:13" ht="15.75" customHeight="1" thickTop="1" x14ac:dyDescent="0.4">
      <c r="M9" s="12">
        <v>4</v>
      </c>
    </row>
    <row r="10" spans="2:13" ht="15.75" customHeight="1" x14ac:dyDescent="0.4">
      <c r="B10" s="62" t="s">
        <v>19</v>
      </c>
      <c r="C10" s="63"/>
      <c r="D10" s="63"/>
      <c r="E10" s="64"/>
      <c r="F10" s="65" t="s">
        <v>20</v>
      </c>
      <c r="G10" s="66"/>
      <c r="H10" s="17" t="s">
        <v>21</v>
      </c>
      <c r="I10" s="18"/>
    </row>
    <row r="11" spans="2:13" ht="57" thickBot="1" x14ac:dyDescent="0.45">
      <c r="B11" s="19" t="s">
        <v>22</v>
      </c>
      <c r="C11" s="20" t="s">
        <v>23</v>
      </c>
      <c r="D11" s="21" t="s">
        <v>24</v>
      </c>
      <c r="E11" s="15" t="s">
        <v>25</v>
      </c>
      <c r="F11" s="22" t="s">
        <v>22</v>
      </c>
      <c r="G11" s="16" t="s">
        <v>26</v>
      </c>
      <c r="H11" s="23" t="s">
        <v>27</v>
      </c>
      <c r="I11" s="18"/>
    </row>
    <row r="12" spans="2:13" ht="24.95" customHeight="1" thickBot="1" x14ac:dyDescent="0.45">
      <c r="B12" s="13" t="s">
        <v>28</v>
      </c>
      <c r="C12" s="24">
        <f>H5</f>
        <v>200000</v>
      </c>
      <c r="D12" s="25">
        <f>IF(C5=1,H5,IF(C5=2,H6,IF(C5=3,H7)))*1</f>
        <v>200000</v>
      </c>
      <c r="E12" s="26">
        <f>MAX(C12-D12,0)</f>
        <v>0</v>
      </c>
      <c r="F12" s="12" t="s">
        <v>29</v>
      </c>
      <c r="G12" s="27">
        <f>IF(E12&gt;=200000,200000,IF(E12&gt;=0,E12,0))</f>
        <v>0</v>
      </c>
      <c r="H12" s="28">
        <v>0</v>
      </c>
      <c r="I12" s="29" t="s">
        <v>30</v>
      </c>
      <c r="K12" s="30">
        <f>H6</f>
        <v>133400</v>
      </c>
    </row>
    <row r="13" spans="2:13" ht="24.95" customHeight="1" thickTop="1" thickBot="1" x14ac:dyDescent="0.45">
      <c r="B13" s="13" t="s">
        <v>31</v>
      </c>
      <c r="C13" s="8">
        <v>2000000</v>
      </c>
      <c r="D13" s="31">
        <f>IF(C5=1,"620,000",IF(C5=2,"413,400",IF(C5=3,"206,700")))*C7</f>
        <v>1240000</v>
      </c>
      <c r="E13" s="26">
        <f>MAX(C13-D13,0)</f>
        <v>760000</v>
      </c>
      <c r="F13" s="12" t="s">
        <v>32</v>
      </c>
      <c r="G13" s="32">
        <f>IF(E13&gt;=1200000,1200000,IF(E13&gt;=0,E13,0))</f>
        <v>760000</v>
      </c>
      <c r="H13" s="33">
        <v>744000</v>
      </c>
      <c r="I13" s="34">
        <f>ROUNDDOWN(G13/C8,-3)</f>
        <v>31000</v>
      </c>
      <c r="K13" s="30">
        <f>H7</f>
        <v>66700</v>
      </c>
    </row>
    <row r="14" spans="2:13" ht="31.5" customHeight="1" thickTop="1" thickBot="1" x14ac:dyDescent="0.45">
      <c r="C14" s="35"/>
      <c r="D14" s="36" t="s">
        <v>33</v>
      </c>
      <c r="E14" s="37"/>
      <c r="F14" s="12" t="s">
        <v>34</v>
      </c>
      <c r="G14" s="32">
        <v>200000</v>
      </c>
      <c r="H14" s="38">
        <v>200000</v>
      </c>
      <c r="I14" s="39" t="s">
        <v>35</v>
      </c>
    </row>
    <row r="15" spans="2:13" ht="24.95" customHeight="1" thickTop="1" thickBot="1" x14ac:dyDescent="0.45">
      <c r="B15" s="52" t="s">
        <v>36</v>
      </c>
      <c r="C15" s="53"/>
      <c r="D15" s="53"/>
      <c r="E15" s="53"/>
      <c r="F15" s="40" t="s">
        <v>37</v>
      </c>
      <c r="G15" s="41">
        <f>SUM(G12:G14)</f>
        <v>960000</v>
      </c>
      <c r="H15" s="42">
        <f>SUM(H12:H14)</f>
        <v>944000</v>
      </c>
      <c r="I15" s="39"/>
    </row>
    <row r="16" spans="2:13" ht="24.95" customHeight="1" x14ac:dyDescent="0.4">
      <c r="B16" s="53"/>
      <c r="C16" s="53"/>
      <c r="D16" s="53"/>
      <c r="E16" s="53"/>
      <c r="F16" s="43"/>
      <c r="G16" s="44"/>
      <c r="I16" s="37"/>
    </row>
    <row r="17" spans="2:9" ht="24.95" customHeight="1" x14ac:dyDescent="0.4">
      <c r="B17" s="53"/>
      <c r="C17" s="53"/>
      <c r="D17" s="53"/>
      <c r="E17" s="53"/>
      <c r="F17" s="18"/>
      <c r="G17" s="37"/>
      <c r="I17" s="37"/>
    </row>
    <row r="18" spans="2:9" ht="24.95" customHeight="1" x14ac:dyDescent="0.4">
      <c r="B18" s="53"/>
      <c r="C18" s="53"/>
      <c r="D18" s="53"/>
      <c r="E18" s="53"/>
      <c r="I18" s="37"/>
    </row>
    <row r="19" spans="2:9" x14ac:dyDescent="0.4">
      <c r="B19" s="53"/>
      <c r="C19" s="53"/>
      <c r="D19" s="53"/>
      <c r="E19" s="53"/>
    </row>
    <row r="20" spans="2:9" x14ac:dyDescent="0.4">
      <c r="B20" s="53"/>
      <c r="C20" s="53"/>
      <c r="D20" s="53"/>
      <c r="E20" s="53"/>
    </row>
  </sheetData>
  <mergeCells count="8">
    <mergeCell ref="G8:I8"/>
    <mergeCell ref="B10:E10"/>
    <mergeCell ref="F10:G10"/>
    <mergeCell ref="B15:E20"/>
    <mergeCell ref="D5:F5"/>
    <mergeCell ref="D6:F6"/>
    <mergeCell ref="D7:F7"/>
    <mergeCell ref="D8:F8"/>
  </mergeCells>
  <phoneticPr fontId="4"/>
  <conditionalFormatting sqref="G16:H16">
    <cfRule type="containsText" dxfId="3" priority="1" operator="containsText" text="ー">
      <formula>NOT(ISERROR(SEARCH("ー",G16)))</formula>
    </cfRule>
  </conditionalFormatting>
  <dataValidations disablePrompts="1" count="3">
    <dataValidation type="list" allowBlank="1" showInputMessage="1" showErrorMessage="1" sqref="C7" xr:uid="{2670C950-282C-4593-935D-AF11849F20FC}">
      <formula1>$M$6:$M$9</formula1>
    </dataValidation>
    <dataValidation type="list" allowBlank="1" showInputMessage="1" showErrorMessage="1" sqref="C6" xr:uid="{20F89253-339B-4C1D-8819-BD75301F0BB0}">
      <formula1>$L$6:$L$7</formula1>
    </dataValidation>
    <dataValidation type="list" allowBlank="1" showInputMessage="1" showErrorMessage="1" sqref="C5" xr:uid="{8CB47DA6-A650-4C7C-B95C-2486ADB12540}">
      <formula1>$K$6:$K$8</formula1>
    </dataValidation>
  </dataValidations>
  <pageMargins left="0.51181102362204722" right="0.5118110236220472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73BB5A-3344-4E12-9D58-9512633696CB}">
  <sheetPr>
    <tabColor rgb="FFFF0000"/>
  </sheetPr>
  <dimension ref="B1:M20"/>
  <sheetViews>
    <sheetView zoomScaleNormal="100" zoomScaleSheetLayoutView="100" workbookViewId="0">
      <selection activeCell="D9" sqref="D9"/>
    </sheetView>
  </sheetViews>
  <sheetFormatPr defaultRowHeight="18.75" x14ac:dyDescent="0.4"/>
  <cols>
    <col min="1" max="1" width="2.625" customWidth="1"/>
    <col min="2" max="2" width="15.75" customWidth="1"/>
    <col min="3" max="3" width="16.125" customWidth="1"/>
    <col min="4" max="4" width="19" customWidth="1"/>
    <col min="5" max="6" width="15.625" customWidth="1"/>
    <col min="7" max="7" width="14.125" customWidth="1"/>
    <col min="8" max="8" width="16.625" customWidth="1"/>
    <col min="9" max="9" width="14.625" customWidth="1"/>
    <col min="10" max="10" width="3.875" customWidth="1"/>
  </cols>
  <sheetData>
    <row r="1" spans="2:13" ht="15.75" customHeight="1" x14ac:dyDescent="0.4">
      <c r="B1" s="1" t="s">
        <v>0</v>
      </c>
      <c r="H1" s="67"/>
      <c r="I1" s="67"/>
    </row>
    <row r="2" spans="2:13" ht="19.5" thickBot="1" x14ac:dyDescent="0.45">
      <c r="B2" s="1"/>
    </row>
    <row r="3" spans="2:13" ht="20.25" thickTop="1" thickBot="1" x14ac:dyDescent="0.45">
      <c r="B3" s="3"/>
      <c r="C3" t="s">
        <v>2</v>
      </c>
      <c r="G3" s="1" t="s">
        <v>3</v>
      </c>
    </row>
    <row r="4" spans="2:13" ht="20.25" thickTop="1" thickBot="1" x14ac:dyDescent="0.45">
      <c r="B4" s="1"/>
      <c r="G4" s="4" t="s">
        <v>4</v>
      </c>
      <c r="H4" s="4" t="s">
        <v>5</v>
      </c>
      <c r="I4" s="4" t="s">
        <v>6</v>
      </c>
    </row>
    <row r="5" spans="2:13" ht="20.25" thickTop="1" thickBot="1" x14ac:dyDescent="0.45">
      <c r="B5" s="5" t="s">
        <v>4</v>
      </c>
      <c r="C5" s="6"/>
      <c r="D5" s="54" t="s">
        <v>7</v>
      </c>
      <c r="E5" s="55"/>
      <c r="F5" s="55"/>
      <c r="G5" s="7" t="s">
        <v>8</v>
      </c>
      <c r="H5" s="8"/>
      <c r="I5" s="9">
        <v>620000</v>
      </c>
      <c r="K5" s="4" t="s">
        <v>4</v>
      </c>
      <c r="L5" s="10" t="s">
        <v>9</v>
      </c>
      <c r="M5" s="4" t="s">
        <v>10</v>
      </c>
    </row>
    <row r="6" spans="2:13" ht="20.25" thickTop="1" thickBot="1" x14ac:dyDescent="0.45">
      <c r="B6" s="5" t="s">
        <v>11</v>
      </c>
      <c r="C6" s="6"/>
      <c r="D6" s="56" t="s">
        <v>12</v>
      </c>
      <c r="E6" s="57"/>
      <c r="F6" s="57"/>
      <c r="G6" s="7" t="s">
        <v>13</v>
      </c>
      <c r="H6" s="11">
        <f>ROUNDUP(H5*2/3,-2)</f>
        <v>0</v>
      </c>
      <c r="I6" s="9">
        <f>ROUNDUP(I5*2/3,-2)</f>
        <v>413400</v>
      </c>
      <c r="K6" s="12">
        <v>1</v>
      </c>
      <c r="L6" s="13">
        <v>1</v>
      </c>
      <c r="M6" s="12">
        <v>1</v>
      </c>
    </row>
    <row r="7" spans="2:13" ht="20.25" thickTop="1" thickBot="1" x14ac:dyDescent="0.45">
      <c r="B7" s="5" t="s">
        <v>14</v>
      </c>
      <c r="C7" s="6"/>
      <c r="D7" s="58" t="s">
        <v>47</v>
      </c>
      <c r="E7" s="59"/>
      <c r="F7" s="59"/>
      <c r="G7" s="7" t="s">
        <v>15</v>
      </c>
      <c r="H7" s="11">
        <f>ROUNDUP(H5/3,-2)</f>
        <v>0</v>
      </c>
      <c r="I7" s="9">
        <f>ROUNDUP(I5/3,-2)</f>
        <v>206700</v>
      </c>
      <c r="K7" s="12">
        <v>2</v>
      </c>
      <c r="L7" s="13">
        <v>2</v>
      </c>
      <c r="M7" s="12">
        <v>2</v>
      </c>
    </row>
    <row r="8" spans="2:13" ht="20.25" thickTop="1" thickBot="1" x14ac:dyDescent="0.45">
      <c r="B8" s="14" t="s">
        <v>16</v>
      </c>
      <c r="C8" s="6"/>
      <c r="D8" s="54" t="s">
        <v>17</v>
      </c>
      <c r="E8" s="60"/>
      <c r="F8" s="60"/>
      <c r="G8" s="61" t="s">
        <v>18</v>
      </c>
      <c r="H8" s="61"/>
      <c r="I8" s="61"/>
      <c r="K8" s="12">
        <v>3</v>
      </c>
      <c r="M8" s="12">
        <v>3</v>
      </c>
    </row>
    <row r="9" spans="2:13" ht="15.75" customHeight="1" thickTop="1" x14ac:dyDescent="0.4">
      <c r="M9" s="12">
        <v>4</v>
      </c>
    </row>
    <row r="10" spans="2:13" ht="15.75" customHeight="1" x14ac:dyDescent="0.4">
      <c r="B10" s="62" t="s">
        <v>19</v>
      </c>
      <c r="C10" s="63"/>
      <c r="D10" s="63"/>
      <c r="E10" s="64"/>
      <c r="F10" s="65" t="s">
        <v>20</v>
      </c>
      <c r="G10" s="66"/>
      <c r="H10" s="17" t="s">
        <v>21</v>
      </c>
      <c r="I10" s="18"/>
    </row>
    <row r="11" spans="2:13" ht="57" thickBot="1" x14ac:dyDescent="0.45">
      <c r="B11" s="19" t="s">
        <v>22</v>
      </c>
      <c r="C11" s="20" t="s">
        <v>23</v>
      </c>
      <c r="D11" s="21" t="s">
        <v>24</v>
      </c>
      <c r="E11" s="15" t="s">
        <v>25</v>
      </c>
      <c r="F11" s="22" t="s">
        <v>22</v>
      </c>
      <c r="G11" s="16" t="s">
        <v>26</v>
      </c>
      <c r="H11" s="23" t="s">
        <v>27</v>
      </c>
      <c r="I11" s="18"/>
    </row>
    <row r="12" spans="2:13" ht="24.95" customHeight="1" thickBot="1" x14ac:dyDescent="0.45">
      <c r="B12" s="13" t="s">
        <v>38</v>
      </c>
      <c r="C12" s="24">
        <f>H5</f>
        <v>0</v>
      </c>
      <c r="D12" s="25">
        <f>IF(C5=1,H5,IF(C5=2,H6,IF(C5=3,H7)))*1</f>
        <v>0</v>
      </c>
      <c r="E12" s="26">
        <f>MAX(C12-D12,0)</f>
        <v>0</v>
      </c>
      <c r="F12" s="12" t="s">
        <v>29</v>
      </c>
      <c r="G12" s="27">
        <f>IF(E12&gt;=200000,200000,IF(E12&gt;=0,E12,0))</f>
        <v>0</v>
      </c>
      <c r="H12" s="28"/>
      <c r="I12" s="29" t="s">
        <v>30</v>
      </c>
      <c r="K12" s="30">
        <f>H6</f>
        <v>0</v>
      </c>
    </row>
    <row r="13" spans="2:13" ht="24.95" customHeight="1" thickTop="1" thickBot="1" x14ac:dyDescent="0.45">
      <c r="B13" s="13" t="s">
        <v>31</v>
      </c>
      <c r="C13" s="8"/>
      <c r="D13" s="31">
        <f>IF(C5=1,"620,000",IF(C5=2,"413,400",IF(C5=3,"206,700")))*C7</f>
        <v>0</v>
      </c>
      <c r="E13" s="26">
        <f>MAX(C13-D13,0)</f>
        <v>0</v>
      </c>
      <c r="F13" s="12" t="s">
        <v>32</v>
      </c>
      <c r="G13" s="32">
        <f>IF(E13&gt;=1200000,1200000,IF(E13&gt;=0,E13,0))</f>
        <v>0</v>
      </c>
      <c r="H13" s="33"/>
      <c r="I13" s="34" t="e">
        <f>ROUNDDOWN(G13/C8,-3)</f>
        <v>#DIV/0!</v>
      </c>
      <c r="K13" s="30">
        <f>H7</f>
        <v>0</v>
      </c>
    </row>
    <row r="14" spans="2:13" ht="24.95" customHeight="1" thickTop="1" thickBot="1" x14ac:dyDescent="0.45">
      <c r="C14" s="35"/>
      <c r="D14" s="36" t="s">
        <v>33</v>
      </c>
      <c r="E14" s="37"/>
      <c r="F14" s="12" t="s">
        <v>34</v>
      </c>
      <c r="G14" s="32">
        <v>200000</v>
      </c>
      <c r="H14" s="38"/>
      <c r="I14" s="39" t="s">
        <v>35</v>
      </c>
    </row>
    <row r="15" spans="2:13" ht="24.95" customHeight="1" thickTop="1" thickBot="1" x14ac:dyDescent="0.45">
      <c r="B15" s="52" t="s">
        <v>36</v>
      </c>
      <c r="C15" s="53"/>
      <c r="D15" s="53"/>
      <c r="E15" s="53"/>
      <c r="F15" s="40" t="s">
        <v>37</v>
      </c>
      <c r="G15" s="41">
        <f>SUM(G12:G14)</f>
        <v>200000</v>
      </c>
      <c r="H15" s="42">
        <f>SUM(H12:H14)</f>
        <v>0</v>
      </c>
      <c r="I15" s="39"/>
    </row>
    <row r="16" spans="2:13" ht="24.95" customHeight="1" x14ac:dyDescent="0.4">
      <c r="B16" s="53"/>
      <c r="C16" s="53"/>
      <c r="D16" s="53"/>
      <c r="E16" s="53"/>
      <c r="F16" s="43"/>
      <c r="G16" s="44"/>
      <c r="I16" s="37"/>
    </row>
    <row r="17" spans="2:9" ht="24.95" customHeight="1" x14ac:dyDescent="0.4">
      <c r="B17" s="53"/>
      <c r="C17" s="53"/>
      <c r="D17" s="53"/>
      <c r="E17" s="53"/>
      <c r="F17" s="18"/>
      <c r="G17" s="37"/>
      <c r="I17" s="37"/>
    </row>
    <row r="18" spans="2:9" ht="24.95" customHeight="1" x14ac:dyDescent="0.4">
      <c r="B18" s="53"/>
      <c r="C18" s="53"/>
      <c r="D18" s="53"/>
      <c r="E18" s="53"/>
      <c r="I18" s="37"/>
    </row>
    <row r="19" spans="2:9" x14ac:dyDescent="0.4">
      <c r="B19" s="53"/>
      <c r="C19" s="53"/>
      <c r="D19" s="53"/>
      <c r="E19" s="53"/>
    </row>
    <row r="20" spans="2:9" x14ac:dyDescent="0.4">
      <c r="B20" s="53"/>
      <c r="C20" s="53"/>
      <c r="D20" s="53"/>
      <c r="E20" s="53"/>
    </row>
  </sheetData>
  <mergeCells count="9">
    <mergeCell ref="B10:E10"/>
    <mergeCell ref="F10:G10"/>
    <mergeCell ref="B15:E20"/>
    <mergeCell ref="H1:I1"/>
    <mergeCell ref="D5:F5"/>
    <mergeCell ref="D6:F6"/>
    <mergeCell ref="D7:F7"/>
    <mergeCell ref="D8:F8"/>
    <mergeCell ref="G8:I8"/>
  </mergeCells>
  <phoneticPr fontId="4"/>
  <conditionalFormatting sqref="G16:H16">
    <cfRule type="containsText" dxfId="2" priority="1" operator="containsText" text="ー">
      <formula>NOT(ISERROR(SEARCH("ー",G16)))</formula>
    </cfRule>
  </conditionalFormatting>
  <dataValidations count="3">
    <dataValidation type="list" allowBlank="1" showInputMessage="1" showErrorMessage="1" sqref="C5" xr:uid="{119FCD36-34FD-4A6A-A67A-8C07C6442678}">
      <formula1>$K$6:$K$8</formula1>
    </dataValidation>
    <dataValidation type="list" allowBlank="1" showInputMessage="1" showErrorMessage="1" sqref="C6" xr:uid="{54BC677E-F00C-4AA3-AFE7-CE2F8BD98EB9}">
      <formula1>$L$6:$L$7</formula1>
    </dataValidation>
    <dataValidation type="list" allowBlank="1" showInputMessage="1" showErrorMessage="1" sqref="C7" xr:uid="{8023D2CA-6EFB-4F1E-AE2E-18BB8B4731B6}">
      <formula1>$M$6:$M$9</formula1>
    </dataValidation>
  </dataValidations>
  <pageMargins left="0.51181102362204722" right="0.5118110236220472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F6BD55-EE3B-485A-A94D-66364FCF02F4}">
  <sheetPr>
    <tabColor rgb="FFFF0000"/>
  </sheetPr>
  <dimension ref="B1:M20"/>
  <sheetViews>
    <sheetView zoomScaleNormal="100" zoomScaleSheetLayoutView="100" workbookViewId="0">
      <selection activeCell="D9" sqref="D9"/>
    </sheetView>
  </sheetViews>
  <sheetFormatPr defaultRowHeight="18.75" x14ac:dyDescent="0.4"/>
  <cols>
    <col min="1" max="1" width="2.625" customWidth="1"/>
    <col min="2" max="2" width="15.75" customWidth="1"/>
    <col min="3" max="3" width="16.125" customWidth="1"/>
    <col min="4" max="4" width="19" customWidth="1"/>
    <col min="5" max="6" width="15.625" customWidth="1"/>
    <col min="7" max="7" width="14.125" customWidth="1"/>
    <col min="8" max="8" width="16.625" customWidth="1"/>
    <col min="9" max="9" width="14.75" customWidth="1"/>
    <col min="10" max="10" width="3.875" customWidth="1"/>
  </cols>
  <sheetData>
    <row r="1" spans="2:13" ht="15.75" customHeight="1" x14ac:dyDescent="0.4">
      <c r="B1" s="1" t="s">
        <v>39</v>
      </c>
    </row>
    <row r="2" spans="2:13" ht="19.5" thickBot="1" x14ac:dyDescent="0.45">
      <c r="B2" s="1"/>
    </row>
    <row r="3" spans="2:13" ht="20.25" thickTop="1" thickBot="1" x14ac:dyDescent="0.45">
      <c r="B3" s="3"/>
      <c r="C3" t="s">
        <v>2</v>
      </c>
      <c r="G3" s="1" t="s">
        <v>40</v>
      </c>
    </row>
    <row r="4" spans="2:13" ht="20.25" thickTop="1" thickBot="1" x14ac:dyDescent="0.45">
      <c r="B4" s="1"/>
      <c r="G4" s="4" t="s">
        <v>4</v>
      </c>
      <c r="H4" s="45" t="s">
        <v>5</v>
      </c>
      <c r="I4" s="4" t="s">
        <v>6</v>
      </c>
    </row>
    <row r="5" spans="2:13" ht="20.25" thickTop="1" thickBot="1" x14ac:dyDescent="0.45">
      <c r="B5" s="5" t="s">
        <v>4</v>
      </c>
      <c r="C5" s="6"/>
      <c r="D5" s="54" t="s">
        <v>7</v>
      </c>
      <c r="E5" s="55"/>
      <c r="F5" s="55"/>
      <c r="G5" s="46" t="s">
        <v>8</v>
      </c>
      <c r="H5" s="8"/>
      <c r="I5" s="9">
        <v>590000</v>
      </c>
      <c r="K5" s="4" t="s">
        <v>4</v>
      </c>
      <c r="L5" s="10" t="s">
        <v>9</v>
      </c>
      <c r="M5" s="4" t="s">
        <v>10</v>
      </c>
    </row>
    <row r="6" spans="2:13" ht="20.25" thickTop="1" thickBot="1" x14ac:dyDescent="0.45">
      <c r="B6" s="5" t="s">
        <v>11</v>
      </c>
      <c r="C6" s="6"/>
      <c r="D6" s="56" t="s">
        <v>12</v>
      </c>
      <c r="E6" s="57"/>
      <c r="F6" s="57"/>
      <c r="G6" s="7" t="s">
        <v>13</v>
      </c>
      <c r="H6" s="47">
        <f>ROUNDUP(H5*2/3,-2)</f>
        <v>0</v>
      </c>
      <c r="I6" s="9">
        <f>ROUNDUP(I5*2/3,-2)</f>
        <v>393400</v>
      </c>
      <c r="K6" s="12">
        <v>1</v>
      </c>
      <c r="L6" s="13">
        <v>1</v>
      </c>
      <c r="M6" s="12">
        <v>1</v>
      </c>
    </row>
    <row r="7" spans="2:13" ht="20.25" thickTop="1" thickBot="1" x14ac:dyDescent="0.45">
      <c r="B7" s="5" t="s">
        <v>14</v>
      </c>
      <c r="C7" s="6"/>
      <c r="D7" s="58" t="s">
        <v>47</v>
      </c>
      <c r="E7" s="59"/>
      <c r="F7" s="59"/>
      <c r="G7" s="7" t="s">
        <v>15</v>
      </c>
      <c r="H7" s="11">
        <f>ROUNDUP(H5/3,-2)</f>
        <v>0</v>
      </c>
      <c r="I7" s="9">
        <f>ROUNDUP(I5/3,-2)</f>
        <v>196700</v>
      </c>
      <c r="K7" s="12">
        <v>2</v>
      </c>
      <c r="L7" s="13">
        <v>2</v>
      </c>
      <c r="M7" s="12">
        <v>2</v>
      </c>
    </row>
    <row r="8" spans="2:13" ht="20.25" thickTop="1" thickBot="1" x14ac:dyDescent="0.45">
      <c r="B8" s="14" t="s">
        <v>16</v>
      </c>
      <c r="C8" s="6"/>
      <c r="D8" s="54" t="s">
        <v>17</v>
      </c>
      <c r="E8" s="60"/>
      <c r="F8" s="60"/>
      <c r="G8" s="61" t="s">
        <v>41</v>
      </c>
      <c r="H8" s="61"/>
      <c r="I8" s="61"/>
      <c r="K8" s="12">
        <v>3</v>
      </c>
      <c r="M8" s="12">
        <v>3</v>
      </c>
    </row>
    <row r="9" spans="2:13" ht="15.75" customHeight="1" thickTop="1" x14ac:dyDescent="0.4">
      <c r="M9" s="12">
        <v>4</v>
      </c>
    </row>
    <row r="10" spans="2:13" ht="15.75" customHeight="1" x14ac:dyDescent="0.4">
      <c r="B10" s="62" t="s">
        <v>19</v>
      </c>
      <c r="C10" s="63"/>
      <c r="D10" s="63"/>
      <c r="E10" s="64"/>
      <c r="F10" s="65" t="s">
        <v>20</v>
      </c>
      <c r="G10" s="66"/>
      <c r="H10" s="17" t="s">
        <v>21</v>
      </c>
      <c r="I10" s="18"/>
    </row>
    <row r="11" spans="2:13" ht="57" thickBot="1" x14ac:dyDescent="0.45">
      <c r="B11" s="19" t="s">
        <v>22</v>
      </c>
      <c r="C11" s="20" t="s">
        <v>23</v>
      </c>
      <c r="D11" s="21" t="s">
        <v>24</v>
      </c>
      <c r="E11" s="15" t="s">
        <v>25</v>
      </c>
      <c r="F11" s="22" t="s">
        <v>22</v>
      </c>
      <c r="G11" s="16" t="s">
        <v>26</v>
      </c>
      <c r="H11" s="23" t="s">
        <v>27</v>
      </c>
      <c r="I11" s="18"/>
    </row>
    <row r="12" spans="2:13" ht="24.95" customHeight="1" thickBot="1" x14ac:dyDescent="0.45">
      <c r="B12" s="13" t="s">
        <v>28</v>
      </c>
      <c r="C12" s="48">
        <f>H5</f>
        <v>0</v>
      </c>
      <c r="D12" s="25">
        <f>IF(C5=1,H5,IF(C5=2,H6,IF(C5=3,H7)))*1</f>
        <v>0</v>
      </c>
      <c r="E12" s="26">
        <f>MAX(C12-D12,0)</f>
        <v>0</v>
      </c>
      <c r="F12" s="12" t="s">
        <v>29</v>
      </c>
      <c r="G12" s="27">
        <f>IF(E12&gt;=200000,200000,IF(E12&gt;=0,E12,0))</f>
        <v>0</v>
      </c>
      <c r="H12" s="28"/>
      <c r="I12" s="29" t="s">
        <v>30</v>
      </c>
      <c r="K12">
        <f>H6</f>
        <v>0</v>
      </c>
    </row>
    <row r="13" spans="2:13" ht="24.95" customHeight="1" thickTop="1" thickBot="1" x14ac:dyDescent="0.45">
      <c r="B13" s="13" t="s">
        <v>31</v>
      </c>
      <c r="C13" s="8"/>
      <c r="D13" s="31">
        <f>IF(C5=1,"590,000",IF(C5=2,"393,400",IF(C5=3,"196,700")))*C7</f>
        <v>0</v>
      </c>
      <c r="E13" s="26">
        <f>MAX(C13-D13,0)</f>
        <v>0</v>
      </c>
      <c r="F13" s="12" t="s">
        <v>32</v>
      </c>
      <c r="G13" s="32">
        <f>IF(E13&gt;=1200000,1200000,IF(E13&gt;=0,E13,0))</f>
        <v>0</v>
      </c>
      <c r="H13" s="33"/>
      <c r="I13" s="34" t="e">
        <f>ROUNDDOWN(G13/C8,-3)</f>
        <v>#DIV/0!</v>
      </c>
      <c r="K13">
        <f>H7</f>
        <v>0</v>
      </c>
    </row>
    <row r="14" spans="2:13" ht="24.95" customHeight="1" thickTop="1" thickBot="1" x14ac:dyDescent="0.45">
      <c r="C14" s="35"/>
      <c r="D14" s="36" t="s">
        <v>33</v>
      </c>
      <c r="E14" s="37"/>
      <c r="F14" s="12" t="s">
        <v>34</v>
      </c>
      <c r="G14" s="32">
        <v>200000</v>
      </c>
      <c r="H14" s="38"/>
      <c r="I14" s="39" t="s">
        <v>35</v>
      </c>
    </row>
    <row r="15" spans="2:13" ht="24.95" customHeight="1" thickTop="1" x14ac:dyDescent="0.4">
      <c r="B15" s="52" t="s">
        <v>36</v>
      </c>
      <c r="C15" s="53"/>
      <c r="D15" s="53"/>
      <c r="E15" s="53"/>
      <c r="F15" s="40" t="s">
        <v>37</v>
      </c>
      <c r="G15" s="41">
        <f>SUM(G12:G14)</f>
        <v>200000</v>
      </c>
      <c r="H15" s="33">
        <f>SUM(H12:H14)</f>
        <v>0</v>
      </c>
      <c r="I15" s="39"/>
    </row>
    <row r="16" spans="2:13" ht="24.95" customHeight="1" x14ac:dyDescent="0.4">
      <c r="B16" s="53"/>
      <c r="C16" s="53"/>
      <c r="D16" s="53"/>
      <c r="E16" s="53"/>
      <c r="I16" s="37"/>
    </row>
    <row r="17" spans="2:9" ht="24.95" customHeight="1" x14ac:dyDescent="0.4">
      <c r="B17" s="53"/>
      <c r="C17" s="53"/>
      <c r="D17" s="53"/>
      <c r="E17" s="53"/>
      <c r="I17" s="37"/>
    </row>
    <row r="18" spans="2:9" ht="24.95" customHeight="1" x14ac:dyDescent="0.4">
      <c r="B18" s="53"/>
      <c r="C18" s="53"/>
      <c r="D18" s="53"/>
      <c r="E18" s="53"/>
      <c r="I18" s="37"/>
    </row>
    <row r="19" spans="2:9" x14ac:dyDescent="0.4">
      <c r="B19" s="53"/>
      <c r="C19" s="53"/>
      <c r="D19" s="53"/>
      <c r="E19" s="53"/>
    </row>
    <row r="20" spans="2:9" x14ac:dyDescent="0.4">
      <c r="B20" s="53"/>
      <c r="C20" s="53"/>
      <c r="D20" s="53"/>
      <c r="E20" s="53"/>
    </row>
  </sheetData>
  <mergeCells count="8">
    <mergeCell ref="G8:I8"/>
    <mergeCell ref="B10:E10"/>
    <mergeCell ref="F10:G10"/>
    <mergeCell ref="B15:E20"/>
    <mergeCell ref="D5:F5"/>
    <mergeCell ref="D6:F6"/>
    <mergeCell ref="D7:F7"/>
    <mergeCell ref="D8:F8"/>
  </mergeCells>
  <phoneticPr fontId="4"/>
  <dataValidations count="3">
    <dataValidation type="list" allowBlank="1" showInputMessage="1" showErrorMessage="1" sqref="C7" xr:uid="{2B264E50-1852-4AE6-9B1D-075B9613D023}">
      <formula1>$M$6:$M$9</formula1>
    </dataValidation>
    <dataValidation type="list" allowBlank="1" showInputMessage="1" showErrorMessage="1" sqref="C6" xr:uid="{59B1AB83-E4C4-4BA2-A5E8-78E599E720C8}">
      <formula1>$L$6:$L$7</formula1>
    </dataValidation>
    <dataValidation type="list" allowBlank="1" showInputMessage="1" showErrorMessage="1" sqref="C5" xr:uid="{9E57ADA5-E1E1-48CC-8406-79B87CAA7E48}">
      <formula1>$K$6:$K$8</formula1>
    </dataValidation>
  </dataValidations>
  <pageMargins left="0.51181102362204722" right="0.51181102362204722" top="0.74803149606299213" bottom="0.74803149606299213" header="0.31496062992125984" footer="0.31496062992125984"/>
  <pageSetup paperSize="9" scale="10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3F6B8C-BE76-43EA-89B0-0B7FB29349B0}">
  <sheetPr>
    <tabColor rgb="FFFF0000"/>
  </sheetPr>
  <dimension ref="B1:U33"/>
  <sheetViews>
    <sheetView zoomScaleNormal="100" zoomScaleSheetLayoutView="100" workbookViewId="0">
      <selection activeCell="D9" sqref="D9"/>
    </sheetView>
  </sheetViews>
  <sheetFormatPr defaultRowHeight="18.75" x14ac:dyDescent="0.4"/>
  <cols>
    <col min="1" max="1" width="2.625" customWidth="1"/>
    <col min="2" max="2" width="15.75" customWidth="1"/>
    <col min="3" max="3" width="16.125" customWidth="1"/>
    <col min="4" max="4" width="19" customWidth="1"/>
    <col min="5" max="6" width="15.625" customWidth="1"/>
    <col min="7" max="7" width="14.125" customWidth="1"/>
    <col min="8" max="8" width="16.625" customWidth="1"/>
    <col min="9" max="9" width="14.625" customWidth="1"/>
    <col min="10" max="10" width="3.875" customWidth="1"/>
  </cols>
  <sheetData>
    <row r="1" spans="2:13" ht="15.75" customHeight="1" x14ac:dyDescent="0.4">
      <c r="B1" s="1" t="s">
        <v>42</v>
      </c>
    </row>
    <row r="2" spans="2:13" ht="19.5" thickBot="1" x14ac:dyDescent="0.45">
      <c r="B2" s="1"/>
    </row>
    <row r="3" spans="2:13" ht="20.25" thickTop="1" thickBot="1" x14ac:dyDescent="0.45">
      <c r="B3" s="3"/>
      <c r="C3" t="s">
        <v>2</v>
      </c>
      <c r="G3" s="1" t="s">
        <v>43</v>
      </c>
    </row>
    <row r="4" spans="2:13" ht="20.25" thickTop="1" thickBot="1" x14ac:dyDescent="0.45">
      <c r="B4" s="1"/>
      <c r="G4" s="4" t="s">
        <v>4</v>
      </c>
      <c r="H4" s="4" t="s">
        <v>5</v>
      </c>
      <c r="I4" s="4" t="s">
        <v>6</v>
      </c>
    </row>
    <row r="5" spans="2:13" ht="20.25" thickTop="1" thickBot="1" x14ac:dyDescent="0.45">
      <c r="B5" s="5" t="s">
        <v>4</v>
      </c>
      <c r="C5" s="6"/>
      <c r="D5" s="54" t="s">
        <v>7</v>
      </c>
      <c r="E5" s="55"/>
      <c r="F5" s="55"/>
      <c r="G5" s="7" t="s">
        <v>8</v>
      </c>
      <c r="H5" s="8"/>
      <c r="I5" s="9">
        <v>700000</v>
      </c>
      <c r="K5" s="4" t="s">
        <v>4</v>
      </c>
      <c r="L5" s="10" t="s">
        <v>9</v>
      </c>
      <c r="M5" s="4" t="s">
        <v>10</v>
      </c>
    </row>
    <row r="6" spans="2:13" ht="20.25" thickTop="1" thickBot="1" x14ac:dyDescent="0.45">
      <c r="B6" s="5" t="s">
        <v>11</v>
      </c>
      <c r="C6" s="6"/>
      <c r="D6" s="56" t="s">
        <v>12</v>
      </c>
      <c r="E6" s="57"/>
      <c r="F6" s="57"/>
      <c r="G6" s="7" t="s">
        <v>13</v>
      </c>
      <c r="H6" s="11">
        <f>ROUNDUP(H5*2/3,-2)</f>
        <v>0</v>
      </c>
      <c r="I6" s="9">
        <f>ROUNDUP(I5*2/3,-2)</f>
        <v>466700</v>
      </c>
      <c r="K6" s="12">
        <v>1</v>
      </c>
      <c r="L6" s="13">
        <v>1</v>
      </c>
      <c r="M6" s="12">
        <v>1</v>
      </c>
    </row>
    <row r="7" spans="2:13" ht="20.25" thickTop="1" thickBot="1" x14ac:dyDescent="0.45">
      <c r="B7" s="5" t="s">
        <v>14</v>
      </c>
      <c r="C7" s="6"/>
      <c r="D7" s="56" t="s">
        <v>47</v>
      </c>
      <c r="E7" s="59"/>
      <c r="F7" s="59"/>
      <c r="G7" s="7" t="s">
        <v>15</v>
      </c>
      <c r="H7" s="11">
        <f>ROUNDUP(H5/3,-2)</f>
        <v>0</v>
      </c>
      <c r="I7" s="9">
        <f>ROUNDUP(I5/3,-2)</f>
        <v>233400</v>
      </c>
      <c r="K7" s="12">
        <v>2</v>
      </c>
      <c r="L7" s="13">
        <v>2</v>
      </c>
      <c r="M7" s="12">
        <v>2</v>
      </c>
    </row>
    <row r="8" spans="2:13" ht="20.25" thickTop="1" thickBot="1" x14ac:dyDescent="0.45">
      <c r="B8" s="14" t="s">
        <v>16</v>
      </c>
      <c r="C8" s="6"/>
      <c r="D8" s="54" t="s">
        <v>17</v>
      </c>
      <c r="E8" s="60"/>
      <c r="F8" s="60"/>
      <c r="G8" s="61" t="s">
        <v>44</v>
      </c>
      <c r="H8" s="61"/>
      <c r="I8" s="61"/>
      <c r="K8" s="12">
        <v>3</v>
      </c>
      <c r="M8" s="12">
        <v>3</v>
      </c>
    </row>
    <row r="9" spans="2:13" ht="15.75" customHeight="1" thickTop="1" x14ac:dyDescent="0.4">
      <c r="M9" s="12">
        <v>4</v>
      </c>
    </row>
    <row r="10" spans="2:13" ht="15.75" customHeight="1" x14ac:dyDescent="0.4">
      <c r="B10" s="62" t="s">
        <v>19</v>
      </c>
      <c r="C10" s="63"/>
      <c r="D10" s="63"/>
      <c r="E10" s="64"/>
      <c r="F10" s="65" t="s">
        <v>20</v>
      </c>
      <c r="G10" s="66"/>
      <c r="H10" s="17" t="s">
        <v>21</v>
      </c>
      <c r="I10" s="18"/>
    </row>
    <row r="11" spans="2:13" ht="57" thickBot="1" x14ac:dyDescent="0.45">
      <c r="B11" s="19" t="s">
        <v>22</v>
      </c>
      <c r="C11" s="20" t="s">
        <v>23</v>
      </c>
      <c r="D11" s="21" t="s">
        <v>24</v>
      </c>
      <c r="E11" s="15" t="s">
        <v>25</v>
      </c>
      <c r="F11" s="22" t="s">
        <v>22</v>
      </c>
      <c r="G11" s="16" t="s">
        <v>45</v>
      </c>
      <c r="H11" s="23" t="s">
        <v>27</v>
      </c>
      <c r="I11" s="18"/>
    </row>
    <row r="12" spans="2:13" ht="24.95" customHeight="1" thickBot="1" x14ac:dyDescent="0.45">
      <c r="B12" s="13" t="s">
        <v>46</v>
      </c>
      <c r="C12" s="49">
        <f>H5</f>
        <v>0</v>
      </c>
      <c r="D12" s="50">
        <f>IF(C5=1,H5,IF(C5=2,H6,IF(C5=3,H7)))*1</f>
        <v>0</v>
      </c>
      <c r="E12" s="26">
        <f>MAX(C12-D12,0)</f>
        <v>0</v>
      </c>
      <c r="F12" s="12" t="s">
        <v>29</v>
      </c>
      <c r="G12" s="27">
        <f>IF(E12&gt;=200000,200000,IF(E12&gt;=0,E12,0))</f>
        <v>0</v>
      </c>
      <c r="H12" s="28"/>
      <c r="I12" s="29" t="s">
        <v>30</v>
      </c>
      <c r="K12">
        <f>H6</f>
        <v>0</v>
      </c>
    </row>
    <row r="13" spans="2:13" ht="24.95" customHeight="1" thickTop="1" thickBot="1" x14ac:dyDescent="0.45">
      <c r="B13" s="13" t="s">
        <v>31</v>
      </c>
      <c r="C13" s="8"/>
      <c r="D13" s="31">
        <f>IF(C5=1,"700,000",IF(C5=2,"466,700",IF(C5=3,"233,400")))*C7</f>
        <v>0</v>
      </c>
      <c r="E13" s="26">
        <f>MAX(C13-D13,0)</f>
        <v>0</v>
      </c>
      <c r="F13" s="12" t="s">
        <v>32</v>
      </c>
      <c r="G13" s="32">
        <f>IF(E13&gt;=1200000,1200000,IF(E13&gt;=0,E13,0))</f>
        <v>0</v>
      </c>
      <c r="H13" s="33"/>
      <c r="I13" s="34" t="e">
        <f>ROUNDDOWN(G13/C8,-3)</f>
        <v>#DIV/0!</v>
      </c>
      <c r="K13">
        <f>H7</f>
        <v>0</v>
      </c>
    </row>
    <row r="14" spans="2:13" ht="24.95" customHeight="1" thickTop="1" thickBot="1" x14ac:dyDescent="0.45">
      <c r="C14" s="35"/>
      <c r="D14" s="36" t="s">
        <v>33</v>
      </c>
      <c r="E14" s="37"/>
      <c r="F14" s="12" t="s">
        <v>34</v>
      </c>
      <c r="G14" s="32">
        <v>200000</v>
      </c>
      <c r="H14" s="38"/>
      <c r="I14" s="39" t="s">
        <v>35</v>
      </c>
    </row>
    <row r="15" spans="2:13" ht="24.95" customHeight="1" thickTop="1" thickBot="1" x14ac:dyDescent="0.45">
      <c r="B15" s="52" t="s">
        <v>36</v>
      </c>
      <c r="C15" s="53"/>
      <c r="D15" s="53"/>
      <c r="E15" s="53"/>
      <c r="F15" s="40" t="s">
        <v>37</v>
      </c>
      <c r="G15" s="41">
        <f>SUM(G12:G14)</f>
        <v>200000</v>
      </c>
      <c r="H15" s="51">
        <f>SUM(H12:H14)</f>
        <v>0</v>
      </c>
      <c r="I15" s="39"/>
    </row>
    <row r="16" spans="2:13" ht="24.95" customHeight="1" x14ac:dyDescent="0.4">
      <c r="B16" s="53"/>
      <c r="C16" s="53"/>
      <c r="D16" s="53"/>
      <c r="E16" s="53"/>
      <c r="F16" s="43"/>
      <c r="G16" s="44"/>
      <c r="I16" s="37"/>
    </row>
    <row r="17" spans="2:21" ht="24.95" customHeight="1" x14ac:dyDescent="0.4">
      <c r="B17" s="53"/>
      <c r="C17" s="53"/>
      <c r="D17" s="53"/>
      <c r="E17" s="53"/>
      <c r="I17" s="37"/>
    </row>
    <row r="18" spans="2:21" ht="24.95" customHeight="1" x14ac:dyDescent="0.4">
      <c r="B18" s="53"/>
      <c r="C18" s="53"/>
      <c r="D18" s="53"/>
      <c r="E18" s="53"/>
      <c r="I18" s="37"/>
    </row>
    <row r="19" spans="2:21" x14ac:dyDescent="0.4">
      <c r="B19" s="53"/>
      <c r="C19" s="53"/>
      <c r="D19" s="53"/>
      <c r="E19" s="53"/>
    </row>
    <row r="20" spans="2:21" x14ac:dyDescent="0.4">
      <c r="B20" s="53"/>
      <c r="C20" s="53"/>
      <c r="D20" s="53"/>
      <c r="E20" s="53"/>
    </row>
    <row r="28" spans="2:21" x14ac:dyDescent="0.4">
      <c r="R28" s="52"/>
      <c r="S28" s="53"/>
      <c r="T28" s="53"/>
      <c r="U28" s="53"/>
    </row>
    <row r="29" spans="2:21" x14ac:dyDescent="0.4">
      <c r="R29" s="53"/>
      <c r="S29" s="53"/>
      <c r="T29" s="53"/>
      <c r="U29" s="53"/>
    </row>
    <row r="30" spans="2:21" x14ac:dyDescent="0.4">
      <c r="R30" s="53"/>
      <c r="S30" s="53"/>
      <c r="T30" s="53"/>
      <c r="U30" s="53"/>
    </row>
    <row r="31" spans="2:21" x14ac:dyDescent="0.4">
      <c r="R31" s="53"/>
      <c r="S31" s="53"/>
      <c r="T31" s="53"/>
      <c r="U31" s="53"/>
    </row>
    <row r="32" spans="2:21" x14ac:dyDescent="0.4">
      <c r="R32" s="53"/>
      <c r="S32" s="53"/>
      <c r="T32" s="53"/>
      <c r="U32" s="53"/>
    </row>
    <row r="33" spans="18:21" x14ac:dyDescent="0.4">
      <c r="R33" s="53"/>
      <c r="S33" s="53"/>
      <c r="T33" s="53"/>
      <c r="U33" s="53"/>
    </row>
  </sheetData>
  <mergeCells count="9">
    <mergeCell ref="B15:E20"/>
    <mergeCell ref="R28:U33"/>
    <mergeCell ref="D5:F5"/>
    <mergeCell ref="D6:F6"/>
    <mergeCell ref="D7:F7"/>
    <mergeCell ref="D8:F8"/>
    <mergeCell ref="G8:I8"/>
    <mergeCell ref="B10:E10"/>
    <mergeCell ref="F10:G10"/>
  </mergeCells>
  <phoneticPr fontId="4"/>
  <conditionalFormatting sqref="G16">
    <cfRule type="containsText" dxfId="1" priority="2" operator="containsText" text="ー">
      <formula>NOT(ISERROR(SEARCH("ー",G16)))</formula>
    </cfRule>
  </conditionalFormatting>
  <conditionalFormatting sqref="H15:H16">
    <cfRule type="containsText" dxfId="0" priority="1" operator="containsText" text="ー">
      <formula>NOT(ISERROR(SEARCH("ー",H15)))</formula>
    </cfRule>
  </conditionalFormatting>
  <dataValidations count="3">
    <dataValidation type="list" allowBlank="1" showInputMessage="1" showErrorMessage="1" sqref="C7" xr:uid="{2C75623D-363A-4D0B-8DDC-5F539EAA4C4D}">
      <formula1>$M$6:$M$9</formula1>
    </dataValidation>
    <dataValidation type="list" allowBlank="1" showInputMessage="1" showErrorMessage="1" sqref="C6" xr:uid="{7336FC6A-1682-4F9E-B7EC-806AC4B1E4B3}">
      <formula1>$L$6:$L$7</formula1>
    </dataValidation>
    <dataValidation type="list" allowBlank="1" showInputMessage="1" showErrorMessage="1" sqref="C5" xr:uid="{E514E652-F781-4BB7-AFB8-FE1FF5EA14CD}">
      <formula1>$K$6:$K$8</formula1>
    </dataValidation>
  </dataValidations>
  <pageMargins left="0.51181102362204722" right="0.5118110236220472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(参考)短期大学</vt:lpstr>
      <vt:lpstr>短期大学 </vt:lpstr>
      <vt:lpstr>専門学校</vt:lpstr>
      <vt:lpstr>大学</vt:lpstr>
      <vt:lpstr>'(参考)短期大学'!Print_Area</vt:lpstr>
      <vt:lpstr>専門学校!Print_Area</vt:lpstr>
      <vt:lpstr>大学!Print_Area</vt:lpstr>
      <vt:lpstr>'短期大学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shikin14</dc:creator>
  <cp:lastModifiedBy>shikin14</cp:lastModifiedBy>
  <dcterms:created xsi:type="dcterms:W3CDTF">2024-02-27T02:33:00Z</dcterms:created>
  <dcterms:modified xsi:type="dcterms:W3CDTF">2024-04-03T00:49:52Z</dcterms:modified>
</cp:coreProperties>
</file>